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1A0A362A-5969-4036-8865-57FDD08F377E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 " sheetId="22" r:id="rId3"/>
    <sheet name="Oracle Summary " sheetId="23" r:id="rId4"/>
  </sheets>
  <definedNames>
    <definedName name="_xlnm._FilterDatabase" localSheetId="2" hidden="1">'SSI Detail '!$A$9:$AX$46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3" i="20" l="1"/>
  <c r="BE56" i="23"/>
  <c r="BE11" i="23"/>
  <c r="AZ23" i="20"/>
  <c r="AY23" i="20"/>
  <c r="AX23" i="20"/>
  <c r="AV23" i="20"/>
  <c r="AU23" i="20"/>
  <c r="AT23" i="20"/>
  <c r="AR23" i="20"/>
  <c r="AQ23" i="20"/>
  <c r="AP23" i="20"/>
  <c r="AN23" i="20"/>
  <c r="AM23" i="20"/>
  <c r="AL23" i="20"/>
  <c r="AJ23" i="20"/>
  <c r="AI23" i="20"/>
  <c r="AH23" i="20"/>
  <c r="AF23" i="20"/>
  <c r="AE23" i="20"/>
  <c r="AD23" i="20"/>
  <c r="AB23" i="20"/>
  <c r="AA23" i="20"/>
  <c r="Z23" i="20"/>
  <c r="X23" i="20"/>
  <c r="W23" i="20"/>
  <c r="V23" i="20"/>
  <c r="T23" i="20"/>
  <c r="S23" i="20"/>
  <c r="R23" i="20"/>
  <c r="P23" i="20"/>
  <c r="O23" i="20"/>
  <c r="N23" i="20"/>
  <c r="L23" i="20"/>
  <c r="K23" i="20"/>
  <c r="J23" i="20"/>
  <c r="H23" i="20"/>
  <c r="G23" i="20"/>
  <c r="D11" i="20"/>
  <c r="C11" i="20"/>
  <c r="B11" i="20"/>
  <c r="B10" i="20"/>
  <c r="C10" i="20"/>
  <c r="D10" i="20"/>
  <c r="D29" i="20"/>
  <c r="D28" i="20"/>
  <c r="D27" i="20"/>
  <c r="D26" i="20"/>
  <c r="D23" i="20"/>
  <c r="D13" i="20"/>
  <c r="H11" i="23" l="1"/>
  <c r="L11" i="23"/>
  <c r="P11" i="23"/>
  <c r="T11" i="23"/>
  <c r="X11" i="23"/>
  <c r="AB11" i="23"/>
  <c r="AF11" i="23"/>
  <c r="AJ11" i="23"/>
  <c r="AN11" i="23"/>
  <c r="AR11" i="23"/>
  <c r="AV11" i="23"/>
  <c r="AZ11" i="23"/>
  <c r="H12" i="23"/>
  <c r="L12" i="23"/>
  <c r="P12" i="23"/>
  <c r="T12" i="23"/>
  <c r="X12" i="23"/>
  <c r="AB12" i="23"/>
  <c r="AF12" i="23"/>
  <c r="AJ12" i="23"/>
  <c r="AN12" i="23"/>
  <c r="AR12" i="23"/>
  <c r="AV12" i="23"/>
  <c r="AZ12" i="23"/>
  <c r="BB12" i="23"/>
  <c r="BC12" i="23"/>
  <c r="BB38" i="23"/>
  <c r="BC38" i="23"/>
  <c r="K38" i="23"/>
  <c r="V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S41" i="23"/>
  <c r="T41" i="23"/>
  <c r="T38" i="23" s="1"/>
  <c r="U41" i="23"/>
  <c r="W41" i="23"/>
  <c r="X41" i="23"/>
  <c r="X38" i="23" s="1"/>
  <c r="Y41" i="23"/>
  <c r="AA41" i="23"/>
  <c r="AB41" i="23"/>
  <c r="AB38" i="23" s="1"/>
  <c r="AC41" i="23"/>
  <c r="AE41" i="23"/>
  <c r="AF41" i="23"/>
  <c r="AF38" i="23" s="1"/>
  <c r="AG41" i="23"/>
  <c r="AI41" i="23"/>
  <c r="AJ41" i="23"/>
  <c r="AJ38" i="23" s="1"/>
  <c r="AK41" i="23"/>
  <c r="AM41" i="23"/>
  <c r="AN41" i="23"/>
  <c r="AN38" i="23" s="1"/>
  <c r="AO41" i="23"/>
  <c r="AQ41" i="23"/>
  <c r="AR41" i="23"/>
  <c r="AR38" i="23" s="1"/>
  <c r="AS41" i="23"/>
  <c r="AU41" i="23"/>
  <c r="AV41" i="23"/>
  <c r="AV38" i="23" s="1"/>
  <c r="AW41" i="23"/>
  <c r="AY41" i="23"/>
  <c r="AZ41" i="23"/>
  <c r="AZ38" i="23" s="1"/>
  <c r="BA41" i="23"/>
  <c r="BB41" i="23"/>
  <c r="BC41" i="23"/>
  <c r="BE41" i="23"/>
  <c r="BF41" i="23"/>
  <c r="BG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R43" i="23"/>
  <c r="S43" i="23"/>
  <c r="T43" i="23"/>
  <c r="U43" i="23"/>
  <c r="V43" i="23"/>
  <c r="W43" i="23"/>
  <c r="X43" i="23"/>
  <c r="Y43" i="23"/>
  <c r="Z43" i="23"/>
  <c r="AA43" i="23"/>
  <c r="AB43" i="23"/>
  <c r="AC43" i="23"/>
  <c r="AE43" i="23"/>
  <c r="AF43" i="23"/>
  <c r="AG43" i="23"/>
  <c r="AH43" i="23"/>
  <c r="AI43" i="23"/>
  <c r="AJ43" i="23"/>
  <c r="AK43" i="23"/>
  <c r="AL43" i="23"/>
  <c r="AM43" i="23"/>
  <c r="AN43" i="23"/>
  <c r="AO43" i="23"/>
  <c r="AP43" i="23"/>
  <c r="AQ43" i="23"/>
  <c r="AR43" i="23"/>
  <c r="AS43" i="23"/>
  <c r="AT43" i="23"/>
  <c r="AU43" i="23"/>
  <c r="AV43" i="23"/>
  <c r="AW43" i="23"/>
  <c r="AX43" i="23"/>
  <c r="AY43" i="23"/>
  <c r="AZ43" i="23"/>
  <c r="BA43" i="23"/>
  <c r="BB43" i="23"/>
  <c r="BC43" i="23"/>
  <c r="BE43" i="23"/>
  <c r="E44" i="23"/>
  <c r="E43" i="23" s="1"/>
  <c r="R44" i="23"/>
  <c r="AD44" i="23"/>
  <c r="AD43" i="23" s="1"/>
  <c r="AP44" i="23"/>
  <c r="BD44" i="23" s="1"/>
  <c r="AX44" i="23"/>
  <c r="BF44" i="23"/>
  <c r="BF43" i="23" s="1"/>
  <c r="BG44" i="23"/>
  <c r="BG43" i="23" s="1"/>
  <c r="E45" i="23"/>
  <c r="R45" i="23"/>
  <c r="AD45" i="23"/>
  <c r="AP45" i="23"/>
  <c r="BD45" i="23" s="1"/>
  <c r="AX45" i="23"/>
  <c r="BF45" i="23"/>
  <c r="BG45" i="23"/>
  <c r="E46" i="23"/>
  <c r="R46" i="23"/>
  <c r="AD46" i="23"/>
  <c r="AP46" i="23"/>
  <c r="BD46" i="23" s="1"/>
  <c r="AX46" i="23"/>
  <c r="BF46" i="23"/>
  <c r="BG46" i="23"/>
  <c r="E47" i="23"/>
  <c r="R47" i="23"/>
  <c r="AD47" i="23"/>
  <c r="AP47" i="23"/>
  <c r="BD47" i="23" s="1"/>
  <c r="AX47" i="23"/>
  <c r="BF47" i="23"/>
  <c r="BG47" i="23"/>
  <c r="E48" i="23"/>
  <c r="R48" i="23"/>
  <c r="AD48" i="23"/>
  <c r="AP48" i="23"/>
  <c r="BD48" i="23" s="1"/>
  <c r="AX48" i="23"/>
  <c r="BF48" i="23"/>
  <c r="BG48" i="23"/>
  <c r="E49" i="23"/>
  <c r="R49" i="23"/>
  <c r="AD49" i="23"/>
  <c r="AP49" i="23"/>
  <c r="BD49" i="23" s="1"/>
  <c r="AX49" i="23"/>
  <c r="BF49" i="23"/>
  <c r="BG49" i="23"/>
  <c r="E50" i="23"/>
  <c r="R50" i="23"/>
  <c r="AD50" i="23"/>
  <c r="AP50" i="23"/>
  <c r="BD50" i="23" s="1"/>
  <c r="AX50" i="23"/>
  <c r="BF50" i="23"/>
  <c r="BG50" i="23"/>
  <c r="E51" i="23"/>
  <c r="R51" i="23"/>
  <c r="AD51" i="23"/>
  <c r="AP51" i="23"/>
  <c r="BD51" i="23" s="1"/>
  <c r="AX51" i="23"/>
  <c r="BF51" i="23"/>
  <c r="BG51" i="23"/>
  <c r="E52" i="23"/>
  <c r="R52" i="23"/>
  <c r="AD52" i="23"/>
  <c r="AP52" i="23"/>
  <c r="BD52" i="23" s="1"/>
  <c r="AX52" i="23"/>
  <c r="BF52" i="23"/>
  <c r="BG52" i="23"/>
  <c r="E53" i="23"/>
  <c r="R53" i="23"/>
  <c r="AD53" i="23"/>
  <c r="AP53" i="23"/>
  <c r="BD53" i="23" s="1"/>
  <c r="AX53" i="23"/>
  <c r="BF53" i="23"/>
  <c r="BG53" i="23"/>
  <c r="E54" i="23"/>
  <c r="R54" i="23"/>
  <c r="AD54" i="23"/>
  <c r="AP54" i="23"/>
  <c r="BD54" i="23" s="1"/>
  <c r="AX54" i="23"/>
  <c r="BF54" i="23"/>
  <c r="BG54" i="23"/>
  <c r="E55" i="23"/>
  <c r="R55" i="23"/>
  <c r="AD55" i="23"/>
  <c r="AP55" i="23"/>
  <c r="BD55" i="23" s="1"/>
  <c r="AX55" i="23"/>
  <c r="BF55" i="23"/>
  <c r="BG55" i="23"/>
  <c r="H56" i="23"/>
  <c r="L56" i="23"/>
  <c r="P56" i="23"/>
  <c r="T56" i="23"/>
  <c r="X56" i="23"/>
  <c r="AB56" i="23"/>
  <c r="AF56" i="23"/>
  <c r="AJ56" i="23"/>
  <c r="AN56" i="23"/>
  <c r="AR56" i="23"/>
  <c r="AV56" i="23"/>
  <c r="AZ56" i="23"/>
  <c r="AQ11" i="22"/>
  <c r="AR11" i="22" s="1"/>
  <c r="AT11" i="22"/>
  <c r="AU11" i="22" s="1"/>
  <c r="AV11" i="22"/>
  <c r="AQ12" i="22"/>
  <c r="AT12" i="22"/>
  <c r="AU12" i="22" s="1"/>
  <c r="AV12" i="22"/>
  <c r="AQ13" i="22"/>
  <c r="AR13" i="22" s="1"/>
  <c r="AT13" i="22"/>
  <c r="AV13" i="22"/>
  <c r="AQ14" i="22"/>
  <c r="AR14" i="22" s="1"/>
  <c r="AT14" i="22"/>
  <c r="AU14" i="22" s="1"/>
  <c r="AV14" i="22"/>
  <c r="AQ15" i="22"/>
  <c r="AT15" i="22"/>
  <c r="AU15" i="22" s="1"/>
  <c r="AV15" i="22"/>
  <c r="AQ16" i="22"/>
  <c r="AR16" i="22" s="1"/>
  <c r="AT16" i="22"/>
  <c r="AU16" i="22" s="1"/>
  <c r="AV16" i="22"/>
  <c r="AQ17" i="22"/>
  <c r="AT17" i="22"/>
  <c r="AV17" i="22"/>
  <c r="AQ18" i="22"/>
  <c r="AR18" i="22" s="1"/>
  <c r="AT18" i="22"/>
  <c r="AU18" i="22" s="1"/>
  <c r="AV18" i="22"/>
  <c r="AQ19" i="22"/>
  <c r="AR19" i="22" s="1"/>
  <c r="AT19" i="22"/>
  <c r="AU19" i="22" s="1"/>
  <c r="AV19" i="22"/>
  <c r="AQ20" i="22"/>
  <c r="AT20" i="22"/>
  <c r="AU20" i="22" s="1"/>
  <c r="AV20" i="22"/>
  <c r="AQ21" i="22"/>
  <c r="AT21" i="22"/>
  <c r="AW21" i="22" s="1"/>
  <c r="AV21" i="22"/>
  <c r="AQ22" i="22"/>
  <c r="AR22" i="22" s="1"/>
  <c r="AT22" i="22"/>
  <c r="AU22" i="22" s="1"/>
  <c r="AV22" i="22"/>
  <c r="AQ23" i="22"/>
  <c r="AT23" i="22"/>
  <c r="AU23" i="22" s="1"/>
  <c r="AV23" i="22"/>
  <c r="AQ24" i="22"/>
  <c r="AR24" i="22" s="1"/>
  <c r="AT24" i="22"/>
  <c r="AU24" i="22" s="1"/>
  <c r="AV24" i="22"/>
  <c r="AQ25" i="22"/>
  <c r="AT25" i="22"/>
  <c r="AV25" i="22"/>
  <c r="AQ26" i="22"/>
  <c r="AR26" i="22" s="1"/>
  <c r="AT26" i="22"/>
  <c r="AU26" i="22" s="1"/>
  <c r="AV26" i="22"/>
  <c r="AQ27" i="22"/>
  <c r="AT27" i="22"/>
  <c r="AU27" i="22" s="1"/>
  <c r="AV27" i="22"/>
  <c r="AQ28" i="22"/>
  <c r="AT28" i="22"/>
  <c r="AU28" i="22" s="1"/>
  <c r="AV28" i="22"/>
  <c r="AQ29" i="22"/>
  <c r="AT29" i="22"/>
  <c r="AW29" i="22" s="1"/>
  <c r="AV29" i="22"/>
  <c r="AQ31" i="22"/>
  <c r="AT31" i="22"/>
  <c r="AU31" i="22" s="1"/>
  <c r="AV31" i="22"/>
  <c r="AQ32" i="22"/>
  <c r="AT32" i="22"/>
  <c r="AU32" i="22" s="1"/>
  <c r="AV32" i="22"/>
  <c r="AQ33" i="22"/>
  <c r="AT33" i="22"/>
  <c r="AU33" i="22" s="1"/>
  <c r="AV33" i="22"/>
  <c r="AQ34" i="22"/>
  <c r="AR34" i="22" s="1"/>
  <c r="AT34" i="22"/>
  <c r="AV34" i="22"/>
  <c r="AQ35" i="22"/>
  <c r="AT35" i="22"/>
  <c r="AU35" i="22" s="1"/>
  <c r="AV35" i="22"/>
  <c r="AQ36" i="22"/>
  <c r="AT36" i="22"/>
  <c r="AU36" i="22" s="1"/>
  <c r="AV36" i="22"/>
  <c r="AQ37" i="22"/>
  <c r="AT37" i="22"/>
  <c r="AU37" i="22" s="1"/>
  <c r="AV37" i="22"/>
  <c r="E38" i="22"/>
  <c r="F38" i="22"/>
  <c r="G38" i="22"/>
  <c r="H38" i="22"/>
  <c r="I38" i="22"/>
  <c r="J38" i="22"/>
  <c r="K38" i="22"/>
  <c r="L38" i="22"/>
  <c r="M38" i="22"/>
  <c r="N38" i="22"/>
  <c r="O38" i="22"/>
  <c r="AT38" i="22" s="1"/>
  <c r="P38" i="22"/>
  <c r="Q38" i="22"/>
  <c r="R38" i="22"/>
  <c r="S38" i="22"/>
  <c r="T38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AI38" i="22"/>
  <c r="AJ38" i="22"/>
  <c r="AK38" i="22"/>
  <c r="AL38" i="22"/>
  <c r="AM38" i="22"/>
  <c r="AN38" i="22"/>
  <c r="AO38" i="22"/>
  <c r="AP38" i="22"/>
  <c r="AQ38" i="22"/>
  <c r="AV38" i="22"/>
  <c r="E39" i="22"/>
  <c r="AQ39" i="22" s="1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AV39" i="22" s="1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D41" i="22"/>
  <c r="E41" i="22"/>
  <c r="E42" i="22" s="1"/>
  <c r="H42" i="22" s="1"/>
  <c r="K42" i="22" s="1"/>
  <c r="N42" i="22" s="1"/>
  <c r="Q42" i="22" s="1"/>
  <c r="T42" i="22" s="1"/>
  <c r="W42" i="22" s="1"/>
  <c r="Z42" i="22" s="1"/>
  <c r="AC42" i="22" s="1"/>
  <c r="AF42" i="22" s="1"/>
  <c r="AI42" i="22" s="1"/>
  <c r="AL42" i="22" s="1"/>
  <c r="F41" i="22"/>
  <c r="F43" i="22" s="1"/>
  <c r="I43" i="22" s="1"/>
  <c r="L43" i="22" s="1"/>
  <c r="O43" i="22" s="1"/>
  <c r="R43" i="22" s="1"/>
  <c r="U43" i="22" s="1"/>
  <c r="X43" i="22" s="1"/>
  <c r="AA43" i="22" s="1"/>
  <c r="AD43" i="22" s="1"/>
  <c r="AG43" i="22" s="1"/>
  <c r="AJ43" i="22" s="1"/>
  <c r="AM43" i="22" s="1"/>
  <c r="AO43" i="22" s="1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S41" i="22"/>
  <c r="G44" i="22"/>
  <c r="BD23" i="20"/>
  <c r="BC23" i="20"/>
  <c r="BB23" i="20"/>
  <c r="BE13" i="20"/>
  <c r="BB13" i="20"/>
  <c r="AZ13" i="20"/>
  <c r="AY13" i="20"/>
  <c r="AX13" i="20"/>
  <c r="AV13" i="20"/>
  <c r="AU13" i="20"/>
  <c r="AT13" i="20"/>
  <c r="AR13" i="20"/>
  <c r="AQ13" i="20"/>
  <c r="AP13" i="20"/>
  <c r="AN13" i="20"/>
  <c r="AM13" i="20"/>
  <c r="AL13" i="20"/>
  <c r="AJ13" i="20"/>
  <c r="AI13" i="20"/>
  <c r="AH13" i="20"/>
  <c r="AF13" i="20"/>
  <c r="AE13" i="20"/>
  <c r="AD13" i="20"/>
  <c r="AB13" i="20"/>
  <c r="AA13" i="20"/>
  <c r="Z13" i="20"/>
  <c r="X13" i="20"/>
  <c r="W13" i="20"/>
  <c r="V13" i="20"/>
  <c r="T13" i="20"/>
  <c r="S13" i="20"/>
  <c r="R13" i="20"/>
  <c r="P13" i="20"/>
  <c r="O13" i="20"/>
  <c r="N13" i="20"/>
  <c r="L13" i="20"/>
  <c r="K13" i="20"/>
  <c r="J13" i="20"/>
  <c r="H13" i="20"/>
  <c r="G13" i="20"/>
  <c r="E29" i="20"/>
  <c r="E28" i="20"/>
  <c r="E27" i="20"/>
  <c r="E26" i="20"/>
  <c r="E25" i="20"/>
  <c r="E24" i="20"/>
  <c r="F29" i="20"/>
  <c r="F28" i="20"/>
  <c r="F27" i="20"/>
  <c r="F26" i="20"/>
  <c r="BF23" i="20"/>
  <c r="F23" i="20" s="1"/>
  <c r="C30" i="20"/>
  <c r="AT39" i="22" l="1"/>
  <c r="AR33" i="22"/>
  <c r="AV40" i="22"/>
  <c r="AR32" i="22"/>
  <c r="AR37" i="22"/>
  <c r="AW34" i="22"/>
  <c r="AR31" i="22"/>
  <c r="AR36" i="22"/>
  <c r="AR35" i="22"/>
  <c r="AT41" i="22"/>
  <c r="AQ40" i="22"/>
  <c r="AT40" i="22"/>
  <c r="AW40" i="22" s="1"/>
  <c r="AR15" i="22"/>
  <c r="AR20" i="22"/>
  <c r="J44" i="22"/>
  <c r="M44" i="22" s="1"/>
  <c r="P44" i="22" s="1"/>
  <c r="S44" i="22" s="1"/>
  <c r="V44" i="22" s="1"/>
  <c r="Y44" i="22" s="1"/>
  <c r="AB44" i="22" s="1"/>
  <c r="AE44" i="22" s="1"/>
  <c r="AH44" i="22" s="1"/>
  <c r="AK44" i="22" s="1"/>
  <c r="AN44" i="22" s="1"/>
  <c r="AP44" i="22" s="1"/>
  <c r="AR25" i="22"/>
  <c r="AR17" i="22"/>
  <c r="AR12" i="22"/>
  <c r="AR28" i="22"/>
  <c r="AW17" i="22"/>
  <c r="AR27" i="22"/>
  <c r="AV41" i="22"/>
  <c r="AW25" i="22"/>
  <c r="AW13" i="22"/>
  <c r="AR23" i="22"/>
  <c r="AR29" i="22"/>
  <c r="AR21" i="22"/>
  <c r="BE30" i="20"/>
  <c r="AY38" i="23"/>
  <c r="S38" i="23"/>
  <c r="BC11" i="23"/>
  <c r="BC56" i="23" s="1"/>
  <c r="BB11" i="23"/>
  <c r="BB56" i="23" s="1"/>
  <c r="BA38" i="23"/>
  <c r="AT38" i="23"/>
  <c r="N38" i="23"/>
  <c r="BF38" i="23"/>
  <c r="AS38" i="23"/>
  <c r="AQ38" i="23"/>
  <c r="AP38" i="23"/>
  <c r="AE38" i="23"/>
  <c r="U38" i="23"/>
  <c r="J38" i="23"/>
  <c r="AC38" i="23"/>
  <c r="AH38" i="23"/>
  <c r="W38" i="23"/>
  <c r="W56" i="23" s="1"/>
  <c r="M38" i="23"/>
  <c r="W12" i="23"/>
  <c r="W11" i="23" s="1"/>
  <c r="AD38" i="23"/>
  <c r="AH12" i="23"/>
  <c r="AH11" i="23" s="1"/>
  <c r="G38" i="23"/>
  <c r="AX38" i="23"/>
  <c r="AM38" i="23"/>
  <c r="R38" i="23"/>
  <c r="BG38" i="23"/>
  <c r="E38" i="23"/>
  <c r="AL38" i="23"/>
  <c r="AA38" i="23"/>
  <c r="F38" i="23"/>
  <c r="AX12" i="23"/>
  <c r="AX11" i="23" s="1"/>
  <c r="AM12" i="23"/>
  <c r="AM11" i="23" s="1"/>
  <c r="AM56" i="23" s="1"/>
  <c r="R12" i="23"/>
  <c r="R11" i="23" s="1"/>
  <c r="G12" i="23"/>
  <c r="G11" i="23" s="1"/>
  <c r="BE38" i="23"/>
  <c r="AG38" i="23"/>
  <c r="BA12" i="23"/>
  <c r="BA11" i="23" s="1"/>
  <c r="BA56" i="23" s="1"/>
  <c r="U12" i="23"/>
  <c r="U11" i="23" s="1"/>
  <c r="AY12" i="23"/>
  <c r="AY11" i="23" s="1"/>
  <c r="AY56" i="23" s="1"/>
  <c r="AO12" i="23"/>
  <c r="AO11" i="23" s="1"/>
  <c r="AD12" i="23"/>
  <c r="AD11" i="23" s="1"/>
  <c r="S12" i="23"/>
  <c r="S11" i="23" s="1"/>
  <c r="S56" i="23" s="1"/>
  <c r="I12" i="23"/>
  <c r="I11" i="23" s="1"/>
  <c r="AL41" i="23"/>
  <c r="AO38" i="23"/>
  <c r="I38" i="23"/>
  <c r="AC12" i="23"/>
  <c r="AC11" i="23" s="1"/>
  <c r="AC56" i="23" s="1"/>
  <c r="AW12" i="23"/>
  <c r="AW11" i="23" s="1"/>
  <c r="AW56" i="23" s="1"/>
  <c r="AL12" i="23"/>
  <c r="AL11" i="23" s="1"/>
  <c r="AA12" i="23"/>
  <c r="AA11" i="23" s="1"/>
  <c r="Q12" i="23"/>
  <c r="Q11" i="23" s="1"/>
  <c r="F12" i="23"/>
  <c r="F11" i="23" s="1"/>
  <c r="AW38" i="23"/>
  <c r="Q38" i="23"/>
  <c r="AU12" i="23"/>
  <c r="AU11" i="23" s="1"/>
  <c r="AK12" i="23"/>
  <c r="AK11" i="23" s="1"/>
  <c r="AU38" i="23"/>
  <c r="AK38" i="23"/>
  <c r="Z38" i="23"/>
  <c r="O38" i="23"/>
  <c r="AT12" i="23"/>
  <c r="AT11" i="23" s="1"/>
  <c r="AI12" i="23"/>
  <c r="AI11" i="23" s="1"/>
  <c r="Y12" i="23"/>
  <c r="Y11" i="23" s="1"/>
  <c r="N12" i="23"/>
  <c r="N11" i="23" s="1"/>
  <c r="D12" i="23"/>
  <c r="AI38" i="23"/>
  <c r="Y38" i="23"/>
  <c r="Y56" i="23" s="1"/>
  <c r="AP12" i="23"/>
  <c r="AP11" i="23" s="1"/>
  <c r="AE12" i="23"/>
  <c r="AE11" i="23" s="1"/>
  <c r="AS12" i="23"/>
  <c r="AS11" i="23" s="1"/>
  <c r="AS56" i="23" s="1"/>
  <c r="M12" i="23"/>
  <c r="M11" i="23" s="1"/>
  <c r="C12" i="23"/>
  <c r="C11" i="23" s="1"/>
  <c r="BE12" i="23"/>
  <c r="AQ12" i="23"/>
  <c r="AQ11" i="23" s="1"/>
  <c r="AQ56" i="23" s="1"/>
  <c r="AG12" i="23"/>
  <c r="AG11" i="23" s="1"/>
  <c r="V12" i="23"/>
  <c r="V11" i="23" s="1"/>
  <c r="K12" i="23"/>
  <c r="K11" i="23" s="1"/>
  <c r="K56" i="23" s="1"/>
  <c r="BB30" i="20"/>
  <c r="K30" i="20"/>
  <c r="O12" i="23"/>
  <c r="O11" i="23" s="1"/>
  <c r="BG12" i="23"/>
  <c r="BG11" i="23" s="1"/>
  <c r="BG56" i="23" s="1"/>
  <c r="BD43" i="23"/>
  <c r="Z12" i="23"/>
  <c r="Z11" i="23" s="1"/>
  <c r="J12" i="23"/>
  <c r="J11" i="23" s="1"/>
  <c r="C41" i="23"/>
  <c r="C38" i="23"/>
  <c r="AU38" i="22"/>
  <c r="AW38" i="22"/>
  <c r="AU39" i="22"/>
  <c r="AW39" i="22"/>
  <c r="AR38" i="22"/>
  <c r="AR39" i="22"/>
  <c r="AQ41" i="22"/>
  <c r="AW35" i="22"/>
  <c r="AU34" i="22"/>
  <c r="AW31" i="22"/>
  <c r="AU29" i="22"/>
  <c r="AW26" i="22"/>
  <c r="AU25" i="22"/>
  <c r="AW22" i="22"/>
  <c r="AU21" i="22"/>
  <c r="AW18" i="22"/>
  <c r="AU17" i="22"/>
  <c r="AW14" i="22"/>
  <c r="AU13" i="22"/>
  <c r="AW36" i="22"/>
  <c r="AW32" i="22"/>
  <c r="AW27" i="22"/>
  <c r="AW23" i="22"/>
  <c r="AW19" i="22"/>
  <c r="AW15" i="22"/>
  <c r="AW11" i="22"/>
  <c r="AW37" i="22"/>
  <c r="AW33" i="22"/>
  <c r="AW28" i="22"/>
  <c r="AW24" i="22"/>
  <c r="AW20" i="22"/>
  <c r="AW16" i="22"/>
  <c r="AW12" i="22"/>
  <c r="AF30" i="20"/>
  <c r="E23" i="20"/>
  <c r="BH23" i="20" s="1"/>
  <c r="BI23" i="20" s="1"/>
  <c r="S30" i="20"/>
  <c r="AD30" i="20"/>
  <c r="AN30" i="20"/>
  <c r="AY30" i="20"/>
  <c r="AU30" i="20"/>
  <c r="H30" i="20"/>
  <c r="BG23" i="20"/>
  <c r="Z30" i="20"/>
  <c r="O30" i="20"/>
  <c r="AJ30" i="20"/>
  <c r="V30" i="20"/>
  <c r="AQ30" i="20"/>
  <c r="E13" i="20"/>
  <c r="N30" i="20"/>
  <c r="L30" i="20"/>
  <c r="J30" i="20"/>
  <c r="T30" i="20"/>
  <c r="AE30" i="20"/>
  <c r="AP30" i="20"/>
  <c r="AZ30" i="20"/>
  <c r="AI30" i="20"/>
  <c r="W30" i="20"/>
  <c r="BD30" i="20"/>
  <c r="AR30" i="20"/>
  <c r="X30" i="20"/>
  <c r="BC30" i="20"/>
  <c r="R30" i="20"/>
  <c r="AB30" i="20"/>
  <c r="AM30" i="20"/>
  <c r="AX30" i="20"/>
  <c r="BG13" i="20"/>
  <c r="AT30" i="20"/>
  <c r="AH30" i="20"/>
  <c r="P30" i="20"/>
  <c r="AA30" i="20"/>
  <c r="AL30" i="20"/>
  <c r="AV30" i="20"/>
  <c r="BF13" i="20"/>
  <c r="D30" i="20"/>
  <c r="G30" i="20"/>
  <c r="B30" i="20"/>
  <c r="AR40" i="22" l="1"/>
  <c r="AU40" i="22"/>
  <c r="AR41" i="22"/>
  <c r="AU41" i="22"/>
  <c r="AG56" i="23"/>
  <c r="I56" i="23"/>
  <c r="I59" i="23" s="1"/>
  <c r="O56" i="23"/>
  <c r="U56" i="23"/>
  <c r="AE56" i="23"/>
  <c r="M56" i="23"/>
  <c r="M59" i="23" s="1"/>
  <c r="AO56" i="23"/>
  <c r="E30" i="20"/>
  <c r="BF30" i="20"/>
  <c r="F13" i="20"/>
  <c r="F41" i="23"/>
  <c r="F56" i="23" s="1"/>
  <c r="F57" i="23" s="1"/>
  <c r="AX41" i="23"/>
  <c r="AX56" i="23" s="1"/>
  <c r="AT41" i="23"/>
  <c r="AT56" i="23" s="1"/>
  <c r="AI56" i="23"/>
  <c r="G56" i="23"/>
  <c r="G58" i="23" s="1"/>
  <c r="K58" i="23" s="1"/>
  <c r="O58" i="23" s="1"/>
  <c r="AA56" i="23"/>
  <c r="E12" i="23"/>
  <c r="E11" i="23" s="1"/>
  <c r="N41" i="23"/>
  <c r="N56" i="23" s="1"/>
  <c r="R41" i="23"/>
  <c r="R56" i="23" s="1"/>
  <c r="BD38" i="23"/>
  <c r="AP41" i="23"/>
  <c r="AP56" i="23" s="1"/>
  <c r="AH41" i="23"/>
  <c r="AH56" i="23" s="1"/>
  <c r="Q56" i="23"/>
  <c r="AK56" i="23"/>
  <c r="AU56" i="23"/>
  <c r="AL56" i="23"/>
  <c r="Z41" i="23"/>
  <c r="Z56" i="23" s="1"/>
  <c r="J41" i="23"/>
  <c r="J56" i="23" s="1"/>
  <c r="E41" i="23"/>
  <c r="AD41" i="23"/>
  <c r="AD56" i="23" s="1"/>
  <c r="V41" i="23"/>
  <c r="V56" i="23" s="1"/>
  <c r="BD12" i="23"/>
  <c r="BD11" i="23" s="1"/>
  <c r="C56" i="23"/>
  <c r="AW41" i="22"/>
  <c r="BG30" i="20"/>
  <c r="BH13" i="20"/>
  <c r="F11" i="20" l="1"/>
  <c r="F10" i="20" s="1"/>
  <c r="F30" i="20"/>
  <c r="E56" i="23"/>
  <c r="Q59" i="23"/>
  <c r="U59" i="23" s="1"/>
  <c r="Y59" i="23" s="1"/>
  <c r="AC59" i="23" s="1"/>
  <c r="AG59" i="23" s="1"/>
  <c r="AK59" i="23" s="1"/>
  <c r="AO59" i="23" s="1"/>
  <c r="AS59" i="23" s="1"/>
  <c r="AW59" i="23" s="1"/>
  <c r="BA59" i="23" s="1"/>
  <c r="J57" i="23"/>
  <c r="M60" i="23" s="1"/>
  <c r="BD41" i="23"/>
  <c r="BD56" i="23" s="1"/>
  <c r="S58" i="23"/>
  <c r="W58" i="23" s="1"/>
  <c r="AA58" i="23" s="1"/>
  <c r="AE58" i="23" s="1"/>
  <c r="AI58" i="23" s="1"/>
  <c r="AM58" i="23" s="1"/>
  <c r="AQ58" i="23" s="1"/>
  <c r="AU58" i="23" s="1"/>
  <c r="AY58" i="23" s="1"/>
  <c r="BH30" i="20"/>
  <c r="BI30" i="20" s="1"/>
  <c r="BI13" i="20"/>
  <c r="N57" i="23" l="1"/>
  <c r="R57" i="23" s="1"/>
  <c r="K60" i="23"/>
  <c r="Q60" i="23"/>
  <c r="O60" i="23" l="1"/>
  <c r="S60" i="23"/>
  <c r="U60" i="23"/>
  <c r="V57" i="23"/>
  <c r="Y60" i="23" l="1"/>
  <c r="W60" i="23"/>
  <c r="Z57" i="23"/>
  <c r="AD57" i="23" l="1"/>
  <c r="AA60" i="23"/>
  <c r="AC60" i="23"/>
  <c r="AH57" i="23" l="1"/>
  <c r="AG60" i="23"/>
  <c r="AE60" i="23"/>
  <c r="AL57" i="23" l="1"/>
  <c r="AI60" i="23"/>
  <c r="AK60" i="23"/>
  <c r="AP57" i="23" l="1"/>
  <c r="AO60" i="23"/>
  <c r="AM60" i="23"/>
  <c r="AT57" i="23" l="1"/>
  <c r="AQ60" i="23"/>
  <c r="AS60" i="23"/>
  <c r="AW60" i="23" l="1"/>
  <c r="AU60" i="23"/>
  <c r="AX57" i="23"/>
  <c r="AY60" i="23" l="1"/>
  <c r="BA60" i="23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S33" i="20" l="1"/>
  <c r="V33" i="20" l="1"/>
  <c r="S34" i="20"/>
  <c r="S35" i="20"/>
  <c r="T33" i="20"/>
  <c r="S36" i="20" l="1"/>
  <c r="S37" i="20"/>
  <c r="W33" i="20"/>
  <c r="Z33" i="20"/>
  <c r="W35" i="20" l="1"/>
  <c r="W34" i="20"/>
  <c r="X33" i="20"/>
  <c r="W36" i="20" l="1"/>
  <c r="W37" i="20"/>
  <c r="AA34" i="20" l="1"/>
  <c r="AB33" i="20"/>
  <c r="AA35" i="20"/>
  <c r="AA33" i="20"/>
  <c r="AD33" i="20"/>
  <c r="AA36" i="20" l="1"/>
  <c r="AA37" i="20"/>
  <c r="AE35" i="20" l="1"/>
  <c r="AF33" i="20"/>
  <c r="AH33" i="20"/>
  <c r="AE33" i="20"/>
  <c r="AE34" i="20"/>
  <c r="AE36" i="20" l="1"/>
  <c r="AE37" i="20"/>
  <c r="AI33" i="20" l="1"/>
  <c r="AI34" i="20"/>
  <c r="AI35" i="20"/>
  <c r="AJ33" i="20"/>
  <c r="AL33" i="20"/>
  <c r="AI37" i="20" l="1"/>
  <c r="AI36" i="20"/>
  <c r="AN33" i="20"/>
  <c r="AP33" i="20" l="1"/>
  <c r="AM34" i="20"/>
  <c r="AM35" i="20"/>
  <c r="AM33" i="20"/>
  <c r="AM37" i="20" s="1"/>
  <c r="AM36" i="20" l="1"/>
  <c r="AQ33" i="20" l="1"/>
  <c r="AT33" i="20"/>
  <c r="AR33" i="20"/>
  <c r="AQ35" i="20"/>
  <c r="AQ34" i="20"/>
  <c r="AQ37" i="20" l="1"/>
  <c r="AQ36" i="20"/>
  <c r="AX33" i="20" l="1"/>
  <c r="AU33" i="20"/>
  <c r="AU35" i="20"/>
  <c r="AV33" i="20"/>
  <c r="AU34" i="20"/>
  <c r="AU36" i="20" l="1"/>
  <c r="AU37" i="20"/>
  <c r="BB33" i="20" l="1"/>
  <c r="AY33" i="20"/>
  <c r="AY35" i="20"/>
  <c r="AY34" i="20"/>
  <c r="AZ33" i="20"/>
  <c r="BD33" i="20" l="1"/>
  <c r="AY37" i="20"/>
  <c r="AY36" i="20"/>
  <c r="BF12" i="23" l="1"/>
  <c r="BF11" i="23" s="1"/>
  <c r="BF56" i="23" s="1"/>
</calcChain>
</file>

<file path=xl/sharedStrings.xml><?xml version="1.0" encoding="utf-8"?>
<sst xmlns="http://schemas.openxmlformats.org/spreadsheetml/2006/main" count="368" uniqueCount="226">
  <si>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</si>
  <si>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</si>
  <si>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</si>
  <si>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</si>
  <si>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</si>
  <si>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</si>
  <si>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</si>
  <si>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</si>
  <si>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</si>
  <si>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</si>
  <si>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</si>
  <si>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</si>
  <si>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</si>
  <si>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</si>
  <si>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</si>
  <si>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</si>
  <si>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</si>
  <si>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</si>
  <si>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</si>
  <si>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</si>
  <si>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</si>
  <si>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</si>
  <si>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</si>
  <si>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</si>
  <si>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</si>
  <si>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</si>
  <si>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</si>
  <si>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</si>
  <si>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</si>
  <si>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</si>
  <si>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</si>
  <si>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</si>
  <si>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</si>
  <si>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</si>
  <si>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</si>
  <si>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</si>
  <si>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</si>
  <si>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</si>
  <si>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</si>
  <si>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</si>
  <si>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</si>
  <si>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</si>
  <si>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</si>
  <si>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</si>
  <si>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</si>
  <si>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</si>
  <si>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</si>
  <si>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</si>
  <si>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</si>
  <si>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</si>
  <si>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</si>
  <si>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</si>
  <si>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</si>
  <si>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</si>
  <si>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</si>
  <si>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</si>
  <si>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</si>
  <si>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</si>
  <si>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</si>
  <si>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</si>
  <si>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</si>
  <si>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</si>
  <si>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</si>
  <si>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</si>
  <si>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</si>
  <si>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</si>
  <si>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</si>
  <si>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</si>
  <si>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</si>
  <si>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</si>
  <si>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</si>
  <si>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</si>
  <si>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</si>
  <si>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</si>
  <si>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</si>
  <si>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</si>
  <si>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</si>
  <si>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</si>
  <si>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</si>
  <si>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</si>
  <si>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</si>
  <si>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</si>
  <si>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</si>
  <si>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</si>
  <si>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</si>
  <si>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</si>
  <si>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</si>
  <si>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</si>
  <si>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</si>
  <si>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</si>
  <si>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</si>
  <si>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</si>
  <si>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</si>
  <si>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</si>
  <si>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</si>
  <si>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</si>
  <si>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</si>
  <si>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</si>
  <si>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</si>
  <si>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</si>
  <si>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</si>
  <si>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</si>
  <si>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</si>
  <si>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</si>
  <si>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</si>
  <si>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</si>
  <si>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</si>
  <si>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</si>
  <si>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</si>
  <si>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</si>
  <si>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</si>
  <si>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</si>
  <si>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</si>
  <si>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</si>
  <si>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</si>
  <si>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</si>
  <si>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</si>
  <si>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</si>
  <si>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</si>
  <si>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</si>
  <si>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</si>
  <si>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</si>
  <si>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</si>
  <si>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</si>
  <si>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</si>
  <si>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</si>
  <si>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</si>
  <si>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</si>
  <si>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</si>
  <si>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</si>
  <si>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</si>
  <si>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</si>
  <si>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</si>
  <si>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</si>
  <si>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</si>
  <si>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</si>
  <si>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</si>
  <si>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</si>
  <si>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</si>
  <si>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</si>
  <si>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</si>
  <si>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</si>
  <si>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</si>
  <si>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</si>
  <si>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</si>
  <si>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</si>
  <si>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</si>
  <si>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</si>
  <si>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</si>
  <si>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</si>
  <si>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</si>
  <si>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</si>
  <si>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</si>
  <si>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</si>
  <si>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</si>
  <si>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</si>
  <si>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</si>
  <si>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</si>
  <si>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</si>
  <si>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</si>
  <si>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</si>
  <si>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</si>
  <si>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</si>
  <si>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</si>
  <si>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</si>
  <si>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</si>
  <si>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</si>
  <si>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</si>
  <si>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</si>
  <si>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</si>
  <si>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</si>
  <si>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</si>
  <si>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</si>
  <si>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</si>
  <si>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</si>
  <si>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</si>
  <si>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</si>
  <si>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System Test DW/BI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</si>
  <si>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</si>
  <si>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</si>
  <si>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</si>
  <si>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</si>
  <si>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</si>
  <si>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</si>
  <si>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</si>
  <si>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</si>
  <si>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</si>
  <si>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</si>
  <si>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</si>
  <si>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</si>
  <si>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</si>
  <si>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</si>
  <si>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</si>
  <si>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</si>
  <si>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</si>
  <si>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</si>
  <si>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D661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</si>
  <si>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</si>
  <si>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</si>
  <si>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</si>
  <si>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</si>
  <si>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</si>
  <si>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</si>
  <si>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</si>
  <si>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</si>
  <si>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</si>
  <si>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</si>
  <si>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Payment
Pending</t>
  </si>
  <si>
    <t>Total
Paid</t>
  </si>
  <si>
    <t>Projected FYTD
Pending</t>
  </si>
  <si>
    <t>Total
Accepted /
Approved</t>
  </si>
  <si>
    <t>Projection
Remaining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</si>
  <si>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</si>
  <si>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</si>
  <si>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</si>
  <si>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</si>
  <si>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</si>
  <si>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</si>
  <si>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</si>
  <si>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</si>
  <si>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</si>
  <si>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</si>
  <si>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</si>
  <si>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</si>
  <si>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As of August 31, 2024</t>
  </si>
  <si>
    <t>Incurred amounts were greater than anticipated due to an additional appropriation to the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</si>
</sst>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 applyBorder="0"/>
    <xf numFmtId="0" fontId="25" fillId="0" borderId="0"/>
    <xf numFmtId="0" fontId="18" fillId="0" borderId="0"/>
  </cellStyleXfs>
  <cellXfs count="5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44" fontId="4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4" fillId="0" borderId="0" xfId="1" applyFont="1" applyFill="1"/>
    <xf numFmtId="44" fontId="8" fillId="19" borderId="59" xfId="4" applyNumberFormat="1" applyFont="1" applyFill="1" applyBorder="1"/>
    <xf numFmtId="0" fontId="19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8" xfId="1" applyFont="1" applyFill="1" applyBorder="1" applyAlignment="1">
      <alignment horizontal="left" vertical="center" wrapText="1"/>
    </xf>
    <xf numFmtId="44" fontId="10" fillId="13" borderId="89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1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/>
    <xf numFmtId="17" fontId="5" fillId="2" borderId="47" xfId="0" applyNumberFormat="1" applyFont="1" applyFill="1" applyBorder="1"/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6" fillId="0" borderId="34" xfId="0" applyFont="1" applyBorder="1" applyAlignment="1">
      <alignment horizontal="left" wrapText="1" indent="2"/>
    </xf>
    <xf numFmtId="44" fontId="8" fillId="4" borderId="38" xfId="0" applyNumberFormat="1" applyFont="1" applyFill="1" applyBorder="1" applyAlignment="1">
      <alignment horizontal="center" vertical="center" wrapText="1"/>
    </xf>
    <xf numFmtId="44" fontId="26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4" borderId="69" xfId="0" applyNumberFormat="1" applyFont="1" applyFill="1" applyBorder="1" applyAlignment="1">
      <alignment horizontal="center" vertical="center" wrapText="1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1" xfId="0" applyFont="1" applyFill="1" applyBorder="1" applyAlignment="1">
      <alignment horizontal="right"/>
    </xf>
    <xf numFmtId="44" fontId="21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2" xfId="0" applyNumberFormat="1" applyFont="1" applyFill="1" applyBorder="1" applyAlignment="1">
      <alignment horizontal="left" vertical="center"/>
    </xf>
    <xf numFmtId="44" fontId="8" fillId="27" borderId="95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1" xfId="4" applyNumberFormat="1" applyFont="1" applyFill="1" applyBorder="1" applyAlignment="1">
      <alignment horizontal="left"/>
    </xf>
    <xf numFmtId="44" fontId="27" fillId="4" borderId="6" xfId="0" applyNumberFormat="1" applyFont="1" applyFill="1" applyBorder="1" applyAlignment="1">
      <alignment vertical="center" wrapText="1"/>
    </xf>
    <xf numFmtId="44" fontId="27" fillId="4" borderId="5" xfId="0" applyNumberFormat="1" applyFont="1" applyFill="1" applyBorder="1" applyAlignment="1">
      <alignment vertical="center" wrapText="1"/>
    </xf>
    <xf numFmtId="0" fontId="8" fillId="15" borderId="87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1" xfId="4" applyNumberFormat="1" applyFont="1" applyFill="1" applyBorder="1" applyAlignment="1">
      <alignment horizontal="left"/>
    </xf>
    <xf numFmtId="44" fontId="15" fillId="26" borderId="80" xfId="4" applyNumberFormat="1" applyFont="1" applyFill="1" applyBorder="1"/>
    <xf numFmtId="44" fontId="15" fillId="18" borderId="99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1" fillId="13" borderId="77" xfId="4" applyNumberFormat="1" applyFont="1" applyFill="1" applyBorder="1" applyAlignment="1">
      <alignment horizontal="left"/>
    </xf>
    <xf numFmtId="44" fontId="21" fillId="13" borderId="77" xfId="4" applyNumberFormat="1" applyFont="1" applyFill="1" applyBorder="1"/>
    <xf numFmtId="44" fontId="21" fillId="13" borderId="115" xfId="4" applyNumberFormat="1" applyFont="1" applyFill="1" applyBorder="1"/>
    <xf numFmtId="44" fontId="21" fillId="12" borderId="77" xfId="4" applyNumberFormat="1" applyFont="1" applyFill="1" applyBorder="1" applyAlignment="1">
      <alignment horizontal="left"/>
    </xf>
    <xf numFmtId="44" fontId="21" fillId="12" borderId="115" xfId="4" applyNumberFormat="1" applyFont="1" applyFill="1" applyBorder="1" applyAlignment="1">
      <alignment horizontal="left"/>
    </xf>
    <xf numFmtId="44" fontId="8" fillId="19" borderId="84" xfId="1" applyFont="1" applyFill="1" applyBorder="1"/>
    <xf numFmtId="44" fontId="8" fillId="17" borderId="58" xfId="1" applyFont="1" applyFill="1" applyBorder="1"/>
    <xf numFmtId="44" fontId="8" fillId="20" borderId="80" xfId="4" applyNumberFormat="1" applyFont="1" applyFill="1" applyBorder="1"/>
    <xf numFmtId="0" fontId="8" fillId="15" borderId="88" xfId="0" applyFont="1" applyFill="1" applyBorder="1" applyAlignment="1">
      <alignment horizontal="center"/>
    </xf>
    <xf numFmtId="44" fontId="8" fillId="15" borderId="103" xfId="0" applyNumberFormat="1" applyFont="1" applyFill="1" applyBorder="1" applyAlignment="1">
      <alignment horizontal="center" vertical="center"/>
    </xf>
    <xf numFmtId="44" fontId="8" fillId="28" borderId="120" xfId="4" applyNumberFormat="1" applyFont="1" applyFill="1" applyBorder="1"/>
    <xf numFmtId="44" fontId="8" fillId="2" borderId="117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5" borderId="91" xfId="4" applyNumberFormat="1" applyFont="1" applyFill="1" applyBorder="1"/>
    <xf numFmtId="0" fontId="8" fillId="15" borderId="90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4" xfId="4" applyNumberFormat="1" applyFont="1" applyFill="1" applyBorder="1"/>
    <xf numFmtId="44" fontId="8" fillId="2" borderId="125" xfId="4" applyNumberFormat="1" applyFont="1" applyFill="1" applyBorder="1" applyAlignment="1">
      <alignment horizontal="left"/>
    </xf>
    <xf numFmtId="44" fontId="8" fillId="13" borderId="119" xfId="4" applyNumberFormat="1" applyFont="1" applyFill="1" applyBorder="1"/>
    <xf numFmtId="44" fontId="17" fillId="12" borderId="119" xfId="4" applyNumberFormat="1" applyFont="1" applyFill="1" applyBorder="1" applyAlignment="1">
      <alignment horizontal="left"/>
    </xf>
    <xf numFmtId="44" fontId="17" fillId="13" borderId="122" xfId="4" applyNumberFormat="1" applyFont="1" applyFill="1" applyBorder="1"/>
    <xf numFmtId="44" fontId="8" fillId="15" borderId="87" xfId="4" applyNumberFormat="1" applyFont="1" applyFill="1" applyBorder="1"/>
    <xf numFmtId="44" fontId="8" fillId="19" borderId="80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7" xfId="4" applyNumberFormat="1" applyFont="1" applyFill="1" applyBorder="1"/>
    <xf numFmtId="44" fontId="8" fillId="2" borderId="97" xfId="4" applyNumberFormat="1" applyFont="1" applyFill="1" applyBorder="1" applyAlignment="1">
      <alignment horizontal="left"/>
    </xf>
    <xf numFmtId="44" fontId="8" fillId="13" borderId="126" xfId="4" applyNumberFormat="1" applyFont="1" applyFill="1" applyBorder="1"/>
    <xf numFmtId="44" fontId="17" fillId="12" borderId="126" xfId="4" applyNumberFormat="1" applyFont="1" applyFill="1" applyBorder="1" applyAlignment="1">
      <alignment horizontal="left"/>
    </xf>
    <xf numFmtId="44" fontId="17" fillId="13" borderId="98" xfId="4" applyNumberFormat="1" applyFont="1" applyFill="1" applyBorder="1"/>
    <xf numFmtId="44" fontId="8" fillId="15" borderId="49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44" fontId="2" fillId="0" borderId="0" xfId="1" applyFont="1"/>
    <xf numFmtId="9" fontId="2" fillId="0" borderId="0" xfId="2" applyFont="1"/>
    <xf numFmtId="44" fontId="2" fillId="0" borderId="0" xfId="1" applyFont="1" applyAlignment="1">
      <alignment horizontal="center" vertical="center"/>
    </xf>
    <xf numFmtId="44" fontId="2" fillId="0" borderId="0" xfId="0" applyNumberFormat="1" applyFont="1"/>
    <xf numFmtId="0" fontId="2" fillId="0" borderId="51" xfId="0" applyFont="1" applyBorder="1"/>
    <xf numFmtId="44" fontId="2" fillId="0" borderId="0" xfId="1" applyFont="1" applyFill="1"/>
    <xf numFmtId="0" fontId="2" fillId="0" borderId="67" xfId="0" applyFont="1" applyBorder="1"/>
    <xf numFmtId="44" fontId="2" fillId="0" borderId="0" xfId="0" applyNumberFormat="1" applyFont="1" applyAlignment="1">
      <alignment horizontal="center"/>
    </xf>
    <xf numFmtId="0" fontId="2" fillId="0" borderId="57" xfId="0" applyFont="1" applyBorder="1" applyAlignment="1">
      <alignment horizontal="center" vertical="center"/>
    </xf>
    <xf numFmtId="44" fontId="2" fillId="0" borderId="57" xfId="0" applyNumberFormat="1" applyFont="1" applyBorder="1" applyAlignment="1">
      <alignment horizontal="center" vertic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0" xfId="1" applyFont="1" applyFill="1" applyAlignment="1">
      <alignment horizontal="center" vertical="center"/>
    </xf>
    <xf numFmtId="9" fontId="2" fillId="0" borderId="0" xfId="2" applyFont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45" xfId="0" quotePrefix="1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vertical="top" wrapText="1"/>
    </xf>
    <xf numFmtId="44" fontId="26" fillId="0" borderId="36" xfId="0" applyNumberFormat="1" applyFont="1" applyBorder="1" applyAlignment="1">
      <alignment wrapText="1"/>
    </xf>
    <xf numFmtId="0" fontId="1" fillId="19" borderId="96" xfId="0" applyFont="1" applyFill="1" applyBorder="1" applyAlignment="1">
      <alignment horizontal="center"/>
    </xf>
    <xf numFmtId="0" fontId="10" fillId="0" borderId="4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26" fillId="0" borderId="46" xfId="0" applyNumberFormat="1" applyFont="1" applyBorder="1" applyAlignment="1">
      <alignment wrapText="1"/>
    </xf>
    <xf numFmtId="44" fontId="21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4" xfId="1" applyFont="1" applyFill="1" applyBorder="1" applyAlignment="1">
      <alignment horizontal="left" vertical="center" wrapText="1"/>
    </xf>
    <xf numFmtId="44" fontId="10" fillId="14" borderId="88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44" fontId="9" fillId="11" borderId="2" xfId="1" applyFont="1" applyFill="1" applyBorder="1" applyAlignment="1">
      <alignment vertical="center" wrapText="1"/>
    </xf>
    <xf numFmtId="44" fontId="10" fillId="0" borderId="2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1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1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8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1" fillId="7" borderId="50" xfId="1" applyFont="1" applyFill="1" applyBorder="1" applyAlignment="1">
      <alignment vertical="center" wrapText="1"/>
    </xf>
    <xf numFmtId="44" fontId="21" fillId="0" borderId="16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3" xfId="1" applyFont="1" applyFill="1" applyBorder="1" applyAlignment="1">
      <alignment vertical="center" wrapText="1"/>
    </xf>
    <xf numFmtId="44" fontId="21" fillId="7" borderId="68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1" fillId="0" borderId="25" xfId="1" applyFont="1" applyFill="1" applyBorder="1" applyAlignment="1">
      <alignment vertical="center" wrapText="1"/>
    </xf>
    <xf numFmtId="44" fontId="10" fillId="0" borderId="16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1" xfId="1" applyFont="1" applyFill="1" applyBorder="1" applyAlignment="1">
      <alignment vertical="center" wrapText="1"/>
    </xf>
    <xf numFmtId="44" fontId="10" fillId="13" borderId="91" xfId="1" applyFont="1" applyFill="1" applyBorder="1" applyAlignment="1">
      <alignment vertical="center" wrapText="1"/>
    </xf>
    <xf numFmtId="44" fontId="10" fillId="11" borderId="91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6" xfId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3" xfId="0" applyNumberFormat="1" applyFont="1" applyFill="1" applyBorder="1"/>
    <xf numFmtId="44" fontId="1" fillId="21" borderId="61" xfId="0" applyNumberFormat="1" applyFont="1" applyFill="1" applyBorder="1"/>
    <xf numFmtId="44" fontId="1" fillId="21" borderId="82" xfId="0" applyNumberFormat="1" applyFont="1" applyFill="1" applyBorder="1"/>
    <xf numFmtId="44" fontId="1" fillId="19" borderId="94" xfId="0" applyNumberFormat="1" applyFont="1" applyFill="1" applyBorder="1" applyAlignment="1">
      <alignment horizontal="center" vertical="center"/>
    </xf>
    <xf numFmtId="0" fontId="1" fillId="19" borderId="128" xfId="0" applyFont="1" applyFill="1" applyBorder="1" applyAlignment="1">
      <alignment horizontal="center" vertical="center"/>
    </xf>
    <xf numFmtId="0" fontId="1" fillId="19" borderId="61" xfId="0" applyFont="1" applyFill="1" applyBorder="1"/>
    <xf numFmtId="0" fontId="1" fillId="19" borderId="82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6" xfId="4" applyNumberFormat="1" applyFont="1" applyFill="1" applyBorder="1"/>
    <xf numFmtId="44" fontId="1" fillId="15" borderId="45" xfId="0" applyNumberFormat="1" applyFont="1" applyFill="1" applyBorder="1"/>
    <xf numFmtId="44" fontId="1" fillId="21" borderId="75" xfId="0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5" xfId="0" applyFont="1" applyFill="1" applyBorder="1" applyAlignment="1">
      <alignment horizontal="center"/>
    </xf>
    <xf numFmtId="44" fontId="1" fillId="21" borderId="74" xfId="4" applyNumberFormat="1" applyFont="1" applyFill="1" applyBorder="1"/>
    <xf numFmtId="44" fontId="1" fillId="21" borderId="49" xfId="0" applyNumberFormat="1" applyFont="1" applyFill="1" applyBorder="1"/>
    <xf numFmtId="44" fontId="1" fillId="15" borderId="81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81" xfId="0" applyFont="1" applyFill="1" applyBorder="1" applyAlignment="1">
      <alignment horizontal="center"/>
    </xf>
    <xf numFmtId="0" fontId="8" fillId="0" borderId="60" xfId="0" applyFont="1" applyBorder="1"/>
    <xf numFmtId="44" fontId="8" fillId="19" borderId="129" xfId="4" applyNumberFormat="1" applyFont="1" applyFill="1" applyBorder="1"/>
    <xf numFmtId="44" fontId="8" fillId="19" borderId="58" xfId="4" applyNumberFormat="1" applyFont="1" applyFill="1" applyBorder="1"/>
    <xf numFmtId="0" fontId="8" fillId="19" borderId="130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15" borderId="15" xfId="4" applyNumberFormat="1" applyFont="1" applyFill="1" applyBorder="1"/>
    <xf numFmtId="44" fontId="8" fillId="15" borderId="87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center" vertical="center"/>
    </xf>
    <xf numFmtId="44" fontId="8" fillId="15" borderId="28" xfId="4" applyNumberFormat="1" applyFont="1" applyFill="1" applyBorder="1"/>
    <xf numFmtId="44" fontId="8" fillId="15" borderId="49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15" borderId="25" xfId="4" applyNumberFormat="1" applyFont="1" applyFill="1" applyBorder="1"/>
    <xf numFmtId="44" fontId="8" fillId="15" borderId="91" xfId="4" applyNumberFormat="1" applyFont="1" applyFill="1" applyBorder="1" applyAlignment="1">
      <alignment horizontal="left"/>
    </xf>
    <xf numFmtId="0" fontId="8" fillId="15" borderId="91" xfId="0" applyFont="1" applyFill="1" applyBorder="1" applyAlignment="1">
      <alignment horizontal="center" vertical="center"/>
    </xf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64" xfId="4" applyNumberFormat="1" applyFont="1" applyFill="1" applyBorder="1"/>
    <xf numFmtId="44" fontId="1" fillId="13" borderId="79" xfId="4" applyNumberFormat="1" applyFont="1" applyFill="1" applyBorder="1"/>
    <xf numFmtId="44" fontId="1" fillId="2" borderId="114" xfId="4" applyNumberFormat="1" applyFont="1" applyFill="1" applyBorder="1" applyAlignment="1">
      <alignment horizontal="left"/>
    </xf>
    <xf numFmtId="44" fontId="1" fillId="0" borderId="113" xfId="4" applyNumberFormat="1" applyFont="1" applyBorder="1"/>
    <xf numFmtId="44" fontId="1" fillId="19" borderId="112" xfId="0" applyNumberFormat="1" applyFont="1" applyFill="1" applyBorder="1" applyAlignment="1">
      <alignment horizontal="center" vertical="center"/>
    </xf>
    <xf numFmtId="0" fontId="1" fillId="19" borderId="111" xfId="0" applyFont="1" applyFill="1" applyBorder="1" applyAlignment="1">
      <alignment horizontal="center" vertical="center"/>
    </xf>
    <xf numFmtId="0" fontId="1" fillId="19" borderId="111" xfId="0" applyFont="1" applyFill="1" applyBorder="1"/>
    <xf numFmtId="0" fontId="1" fillId="19" borderId="110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5" xfId="4" applyNumberFormat="1" applyFont="1" applyFill="1" applyBorder="1" applyAlignment="1">
      <alignment horizontal="left"/>
    </xf>
    <xf numFmtId="44" fontId="1" fillId="0" borderId="78" xfId="4" applyNumberFormat="1" applyFont="1" applyBorder="1"/>
    <xf numFmtId="44" fontId="1" fillId="19" borderId="93" xfId="0" applyNumberFormat="1" applyFont="1" applyFill="1" applyBorder="1" applyAlignment="1">
      <alignment horizontal="center" vertical="center"/>
    </xf>
    <xf numFmtId="0" fontId="1" fillId="19" borderId="66" xfId="0" applyFont="1" applyFill="1" applyBorder="1" applyAlignment="1">
      <alignment horizontal="center" vertical="center"/>
    </xf>
    <xf numFmtId="0" fontId="1" fillId="19" borderId="66" xfId="0" applyFont="1" applyFill="1" applyBorder="1"/>
    <xf numFmtId="0" fontId="1" fillId="19" borderId="85" xfId="0" applyFont="1" applyFill="1" applyBorder="1" applyAlignment="1">
      <alignment horizontal="center"/>
    </xf>
    <xf numFmtId="0" fontId="8" fillId="27" borderId="131" xfId="0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9" xfId="4" applyNumberFormat="1" applyFont="1" applyFill="1" applyBorder="1" applyAlignment="1">
      <alignment horizontal="left"/>
    </xf>
    <xf numFmtId="44" fontId="1" fillId="0" borderId="95" xfId="0" applyNumberFormat="1" applyFont="1" applyBorder="1" applyAlignment="1">
      <alignment horizontal="left" vertical="center" wrapText="1"/>
    </xf>
    <xf numFmtId="44" fontId="1" fillId="19" borderId="93" xfId="0" applyNumberFormat="1" applyFont="1" applyFill="1" applyBorder="1" applyAlignment="1">
      <alignment horizontal="left" vertical="center"/>
    </xf>
    <xf numFmtId="14" fontId="1" fillId="19" borderId="66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8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86" xfId="0" applyNumberFormat="1" applyFont="1" applyBorder="1" applyAlignment="1">
      <alignment horizontal="center"/>
    </xf>
    <xf numFmtId="44" fontId="1" fillId="24" borderId="41" xfId="0" applyNumberFormat="1" applyFont="1" applyFill="1" applyBorder="1" applyAlignment="1">
      <alignment horizontal="center"/>
    </xf>
    <xf numFmtId="44" fontId="1" fillId="24" borderId="62" xfId="0" applyNumberFormat="1" applyFont="1" applyFill="1" applyBorder="1" applyAlignment="1">
      <alignment horizontal="center"/>
    </xf>
    <xf numFmtId="44" fontId="1" fillId="24" borderId="63" xfId="0" applyNumberFormat="1" applyFont="1" applyFill="1" applyBorder="1" applyAlignment="1">
      <alignment horizontal="center"/>
    </xf>
    <xf numFmtId="44" fontId="1" fillId="24" borderId="42" xfId="0" applyNumberFormat="1" applyFont="1" applyFill="1" applyBorder="1" applyAlignment="1">
      <alignment horizontal="center"/>
    </xf>
    <xf numFmtId="44" fontId="1" fillId="0" borderId="41" xfId="0" applyNumberFormat="1" applyFont="1" applyBorder="1" applyAlignment="1">
      <alignment horizontal="center"/>
    </xf>
    <xf numFmtId="44" fontId="1" fillId="0" borderId="43" xfId="0" applyNumberFormat="1" applyFont="1" applyBorder="1"/>
    <xf numFmtId="44" fontId="1" fillId="0" borderId="133" xfId="0" applyNumberFormat="1" applyFont="1" applyBorder="1"/>
    <xf numFmtId="44" fontId="1" fillId="0" borderId="63" xfId="0" applyNumberFormat="1" applyFont="1" applyBorder="1"/>
    <xf numFmtId="1" fontId="1" fillId="0" borderId="133" xfId="0" applyNumberFormat="1" applyFont="1" applyBorder="1"/>
    <xf numFmtId="0" fontId="1" fillId="0" borderId="34" xfId="0" applyFont="1" applyBorder="1"/>
    <xf numFmtId="44" fontId="1" fillId="24" borderId="0" xfId="0" applyNumberFormat="1" applyFont="1" applyFill="1" applyAlignment="1">
      <alignment horizontal="center"/>
    </xf>
    <xf numFmtId="44" fontId="1" fillId="24" borderId="34" xfId="0" applyNumberFormat="1" applyFont="1" applyFill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24" borderId="36" xfId="0" applyNumberFormat="1" applyFont="1" applyFill="1" applyBorder="1" applyAlignment="1">
      <alignment horizontal="center"/>
    </xf>
    <xf numFmtId="44" fontId="1" fillId="24" borderId="27" xfId="0" applyNumberFormat="1" applyFont="1" applyFill="1" applyBorder="1" applyAlignment="1">
      <alignment horizontal="center"/>
    </xf>
    <xf numFmtId="44" fontId="1" fillId="24" borderId="33" xfId="0" applyNumberFormat="1" applyFont="1" applyFill="1" applyBorder="1" applyAlignment="1">
      <alignment horizontal="center"/>
    </xf>
    <xf numFmtId="44" fontId="1" fillId="0" borderId="39" xfId="0" applyNumberFormat="1" applyFont="1" applyBorder="1"/>
    <xf numFmtId="44" fontId="1" fillId="0" borderId="46" xfId="0" applyNumberFormat="1" applyFont="1" applyBorder="1"/>
    <xf numFmtId="44" fontId="1" fillId="0" borderId="36" xfId="0" applyNumberFormat="1" applyFont="1" applyBorder="1"/>
    <xf numFmtId="1" fontId="1" fillId="0" borderId="46" xfId="0" applyNumberFormat="1" applyFont="1" applyBorder="1"/>
    <xf numFmtId="44" fontId="1" fillId="24" borderId="45" xfId="0" applyNumberFormat="1" applyFont="1" applyFill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7" borderId="86" xfId="0" applyNumberFormat="1" applyFont="1" applyFill="1" applyBorder="1" applyAlignment="1">
      <alignment horizontal="center"/>
    </xf>
    <xf numFmtId="44" fontId="1" fillId="6" borderId="62" xfId="0" applyNumberFormat="1" applyFont="1" applyFill="1" applyBorder="1" applyAlignment="1">
      <alignment horizontal="center"/>
    </xf>
    <xf numFmtId="44" fontId="1" fillId="5" borderId="63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44" fontId="1" fillId="6" borderId="0" xfId="0" applyNumberFormat="1" applyFont="1" applyFill="1" applyAlignment="1">
      <alignment horizontal="center"/>
    </xf>
    <xf numFmtId="44" fontId="1" fillId="7" borderId="28" xfId="0" applyNumberFormat="1" applyFont="1" applyFill="1" applyBorder="1" applyAlignment="1">
      <alignment horizontal="center"/>
    </xf>
    <xf numFmtId="44" fontId="1" fillId="6" borderId="26" xfId="0" applyNumberFormat="1" applyFont="1" applyFill="1" applyBorder="1" applyAlignment="1">
      <alignment horizontal="center"/>
    </xf>
    <xf numFmtId="44" fontId="1" fillId="6" borderId="49" xfId="0" applyNumberFormat="1" applyFont="1" applyFill="1" applyBorder="1" applyAlignment="1">
      <alignment horizontal="center"/>
    </xf>
    <xf numFmtId="44" fontId="1" fillId="5" borderId="29" xfId="0" applyNumberFormat="1" applyFont="1" applyFill="1" applyBorder="1" applyAlignment="1">
      <alignment horizontal="center"/>
    </xf>
    <xf numFmtId="44" fontId="8" fillId="10" borderId="134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1" fillId="0" borderId="34" xfId="0" applyNumberFormat="1" applyFont="1" applyBorder="1" applyAlignment="1">
      <alignment horizontal="center"/>
    </xf>
    <xf numFmtId="44" fontId="1" fillId="0" borderId="46" xfId="0" applyNumberFormat="1" applyFont="1" applyBorder="1" applyAlignment="1">
      <alignment horizontal="center"/>
    </xf>
    <xf numFmtId="44" fontId="21" fillId="0" borderId="46" xfId="0" applyNumberFormat="1" applyFont="1" applyBorder="1" applyAlignment="1">
      <alignment wrapText="1"/>
    </xf>
    <xf numFmtId="1" fontId="21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6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44" fontId="8" fillId="4" borderId="67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7" fontId="5" fillId="27" borderId="12" xfId="0" applyNumberFormat="1" applyFont="1" applyFill="1" applyBorder="1"/>
    <xf numFmtId="9" fontId="10" fillId="0" borderId="25" xfId="2" applyFont="1" applyFill="1" applyBorder="1" applyAlignment="1">
      <alignment horizontal="center" vertical="center" wrapText="1"/>
    </xf>
    <xf numFmtId="0" fontId="11" fillId="12" borderId="27" xfId="1" quotePrefix="1" applyNumberFormat="1" applyFont="1" applyFill="1" applyBorder="1" applyAlignment="1">
      <alignment vertical="center" wrapText="1"/>
    </xf>
    <xf numFmtId="17" fontId="7" fillId="2" borderId="6" xfId="0" applyNumberFormat="1" applyFont="1" applyFill="1" applyBorder="1" applyAlignment="1">
      <alignment horizontal="center"/>
    </xf>
    <xf numFmtId="17" fontId="7" fillId="2" borderId="67" xfId="0" applyNumberFormat="1" applyFont="1" applyFill="1" applyBorder="1" applyAlignment="1">
      <alignment horizontal="center"/>
    </xf>
    <xf numFmtId="17" fontId="7" fillId="2" borderId="38" xfId="0" applyNumberFormat="1" applyFont="1" applyFill="1" applyBorder="1" applyAlignment="1">
      <alignment horizontal="center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0" fontId="9" fillId="5" borderId="69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7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9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9" xfId="0" applyFont="1" applyFill="1" applyBorder="1" applyAlignment="1">
      <alignment horizontal="center" vertical="center" wrapText="1"/>
    </xf>
    <xf numFmtId="0" fontId="15" fillId="26" borderId="90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2" xfId="0" quotePrefix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4" fontId="24" fillId="0" borderId="5" xfId="1" applyFont="1" applyFill="1" applyBorder="1" applyAlignment="1">
      <alignment horizontal="center" vertical="center" wrapText="1"/>
    </xf>
    <xf numFmtId="44" fontId="24" fillId="0" borderId="31" xfId="1" applyFont="1" applyFill="1" applyBorder="1" applyAlignment="1">
      <alignment horizontal="center" vertical="center" wrapText="1"/>
    </xf>
    <xf numFmtId="44" fontId="24" fillId="0" borderId="11" xfId="1" applyFont="1" applyFill="1" applyBorder="1" applyAlignment="1">
      <alignment horizontal="center" vertical="center" wrapText="1"/>
    </xf>
    <xf numFmtId="44" fontId="24" fillId="0" borderId="40" xfId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0" fillId="21" borderId="70" xfId="0" quotePrefix="1" applyNumberFormat="1" applyFont="1" applyFill="1" applyBorder="1" applyAlignment="1">
      <alignment horizontal="center" vertical="center"/>
    </xf>
    <xf numFmtId="0" fontId="20" fillId="21" borderId="70" xfId="0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20" fillId="21" borderId="72" xfId="0" applyFont="1" applyFill="1" applyBorder="1" applyAlignment="1">
      <alignment horizontal="center" vertical="center"/>
    </xf>
    <xf numFmtId="17" fontId="20" fillId="21" borderId="70" xfId="0" quotePrefix="1" applyNumberFormat="1" applyFont="1" applyFill="1" applyBorder="1" applyAlignment="1">
      <alignment horizontal="center"/>
    </xf>
    <xf numFmtId="0" fontId="20" fillId="21" borderId="70" xfId="0" applyFont="1" applyFill="1" applyBorder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20" fillId="21" borderId="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17" fontId="20" fillId="21" borderId="70" xfId="0" applyNumberFormat="1" applyFont="1" applyFill="1" applyBorder="1" applyAlignment="1">
      <alignment horizontal="center"/>
    </xf>
    <xf numFmtId="17" fontId="20" fillId="21" borderId="71" xfId="0" applyNumberFormat="1" applyFont="1" applyFill="1" applyBorder="1" applyAlignment="1">
      <alignment horizontal="center"/>
    </xf>
    <xf numFmtId="17" fontId="20" fillId="21" borderId="1" xfId="0" applyNumberFormat="1" applyFont="1" applyFill="1" applyBorder="1" applyAlignment="1">
      <alignment horizontal="center"/>
    </xf>
    <xf numFmtId="17" fontId="20" fillId="21" borderId="72" xfId="0" applyNumberFormat="1" applyFont="1" applyFill="1" applyBorder="1" applyAlignment="1">
      <alignment horizontal="center"/>
    </xf>
    <xf numFmtId="0" fontId="20" fillId="21" borderId="108" xfId="0" applyFont="1" applyFill="1" applyBorder="1" applyAlignment="1">
      <alignment horizontal="center"/>
    </xf>
    <xf numFmtId="0" fontId="20" fillId="21" borderId="109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32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0" fontId="1" fillId="19" borderId="101" xfId="0" applyFont="1" applyFill="1" applyBorder="1" applyAlignment="1">
      <alignment horizontal="center" vertical="center" wrapText="1"/>
    </xf>
    <xf numFmtId="0" fontId="1" fillId="19" borderId="102" xfId="0" applyFont="1" applyFill="1" applyBorder="1" applyAlignment="1">
      <alignment horizontal="center" vertical="center" wrapText="1"/>
    </xf>
    <xf numFmtId="16" fontId="1" fillId="0" borderId="73" xfId="0" quotePrefix="1" applyNumberFormat="1" applyFont="1" applyBorder="1" applyAlignment="1">
      <alignment horizontal="center" vertical="center" wrapText="1"/>
    </xf>
    <xf numFmtId="44" fontId="1" fillId="0" borderId="75" xfId="0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" fillId="13" borderId="76" xfId="4" applyNumberFormat="1" applyFont="1" applyFill="1" applyBorder="1" applyAlignment="1">
      <alignment horizontal="center" vertical="center" wrapText="1"/>
    </xf>
    <xf numFmtId="44" fontId="1" fillId="0" borderId="81" xfId="0" applyNumberFormat="1" applyFont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44" fontId="1" fillId="19" borderId="17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26" borderId="107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6" fillId="18" borderId="76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0" fontId="8" fillId="19" borderId="116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" xfId="0" applyNumberFormat="1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4" fontId="8" fillId="4" borderId="4" xfId="0" applyNumberFormat="1" applyFont="1" applyFill="1" applyBorder="1" applyAlignment="1">
      <alignment horizontal="center" vertical="center" wrapText="1"/>
    </xf>
    <xf numFmtId="0" fontId="8" fillId="3" borderId="24" xfId="0" quotePrefix="1" applyFont="1" applyFill="1" applyBorder="1" applyAlignment="1">
      <alignment horizontal="center"/>
    </xf>
    <xf numFmtId="0" fontId="8" fillId="3" borderId="91" xfId="0" applyFont="1" applyFill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88" xfId="0" quotePrefix="1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10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88" xfId="0" quotePrefix="1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4" xfId="0" quotePrefix="1" applyFont="1" applyFill="1" applyBorder="1" applyAlignment="1">
      <alignment horizontal="center"/>
    </xf>
    <xf numFmtId="0" fontId="8" fillId="2" borderId="68" xfId="0" quotePrefix="1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4472940</xdr:colOff>
      <xdr:row>4</xdr:row>
      <xdr:rowOff>60014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81879" cy="817084"/>
    <xdr:pic>
      <xdr:nvPicPr>
        <xdr:cNvPr id="2" name="Picture 1">
          <a:extLst>
            <a:ext uri="{FF2B5EF4-FFF2-40B4-BE49-F238E27FC236}">
              <a16:creationId xmlns:a16="http://schemas.microsoft.com/office/drawing/2014/main" id="{27EB2D31-F1BE-4C10-B355-59CB1746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1879" cy="8170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tabSelected="1" topLeftCell="A3" zoomScaleNormal="100" workbookViewId="0">
      <pane xSplit="2" topLeftCell="C1" activePane="topRight" state="frozen"/>
      <selection activeCell="A5" sqref="A5"/>
      <selection pane="topRight" activeCell="BE11" sqref="BE11:BE12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0" width="17.7109375" style="1" customWidth="1"/>
    <col min="21" max="21" width="1.85546875" style="1" customWidth="1"/>
    <col min="22" max="22" width="17.7109375" style="1" hidden="1" customWidth="1"/>
    <col min="23" max="24" width="17.7109375" style="1" customWidth="1"/>
    <col min="25" max="25" width="1.85546875" style="3" customWidth="1"/>
    <col min="26" max="26" width="17.7109375" style="1" hidden="1" customWidth="1"/>
    <col min="27" max="28" width="17.7109375" style="1" customWidth="1"/>
    <col min="29" max="29" width="1.85546875" style="3" customWidth="1"/>
    <col min="30" max="30" width="17.7109375" style="1" hidden="1" customWidth="1"/>
    <col min="31" max="32" width="17.7109375" style="1" customWidth="1"/>
    <col min="33" max="33" width="1.85546875" style="3" customWidth="1"/>
    <col min="34" max="34" width="17.7109375" style="1" hidden="1" customWidth="1"/>
    <col min="35" max="36" width="17.7109375" style="1" customWidth="1"/>
    <col min="37" max="37" width="1.85546875" style="3" customWidth="1"/>
    <col min="38" max="38" width="17.7109375" style="1" hidden="1" customWidth="1"/>
    <col min="39" max="40" width="17.7109375" style="1" customWidth="1"/>
    <col min="41" max="41" width="1.85546875" style="3" customWidth="1"/>
    <col min="42" max="42" width="17.7109375" style="1" hidden="1" customWidth="1"/>
    <col min="43" max="44" width="17.7109375" style="1" customWidth="1"/>
    <col min="45" max="45" width="1.85546875" style="1" customWidth="1"/>
    <col min="46" max="46" width="17.7109375" style="1" hidden="1" customWidth="1"/>
    <col min="47" max="48" width="17.7109375" style="1" customWidth="1"/>
    <col min="49" max="49" width="1.85546875" style="1" customWidth="1"/>
    <col min="50" max="50" width="17.7109375" style="1" hidden="1" customWidth="1"/>
    <col min="51" max="52" width="17.7109375" style="1" customWidth="1"/>
    <col min="53" max="53" width="1.85546875" style="1" customWidth="1"/>
    <col min="54" max="54" width="17.7109375" style="1" hidden="1" customWidth="1"/>
    <col min="55" max="56" width="17.7109375" style="1" customWidth="1"/>
    <col min="57" max="58" width="19.85546875" style="2" bestFit="1" customWidth="1"/>
    <col min="59" max="59" width="18.28515625" style="2" customWidth="1"/>
    <col min="60" max="60" width="17.42578125" style="2" customWidth="1"/>
    <col min="61" max="61" width="17.7109375" style="2" customWidth="1"/>
    <col min="62" max="16384" width="50.28515625" style="1"/>
  </cols>
  <sheetData>
    <row r="1" spans="1:61" x14ac:dyDescent="0.2">
      <c r="A1" s="173"/>
      <c r="B1" s="174"/>
      <c r="C1" s="174"/>
      <c r="D1" s="174"/>
      <c r="E1" s="174"/>
      <c r="F1" s="174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5"/>
      <c r="Z1" s="173"/>
      <c r="AA1" s="173"/>
      <c r="AB1" s="173"/>
      <c r="AC1" s="175"/>
      <c r="AD1" s="173"/>
      <c r="AE1" s="173"/>
      <c r="AF1" s="173"/>
      <c r="AG1" s="175"/>
      <c r="AH1" s="173"/>
      <c r="AI1" s="173"/>
      <c r="AJ1" s="173"/>
      <c r="AK1" s="175"/>
      <c r="AL1" s="173"/>
      <c r="AM1" s="173"/>
      <c r="AN1" s="173"/>
      <c r="AO1" s="175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4"/>
      <c r="BF1" s="174"/>
      <c r="BG1" s="174"/>
      <c r="BH1" s="174"/>
      <c r="BI1" s="174"/>
    </row>
    <row r="2" spans="1:61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4"/>
      <c r="AA2" s="4"/>
      <c r="AB2" s="4"/>
      <c r="AC2" s="6"/>
      <c r="AD2" s="4"/>
      <c r="AE2" s="4"/>
      <c r="AF2" s="4"/>
      <c r="AG2" s="6"/>
      <c r="AH2" s="4"/>
      <c r="AI2" s="4"/>
      <c r="AJ2" s="4"/>
      <c r="AK2" s="6"/>
      <c r="AL2" s="4"/>
      <c r="AM2" s="4"/>
      <c r="AN2" s="4"/>
      <c r="AO2" s="6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174"/>
      <c r="BI2" s="174"/>
    </row>
    <row r="3" spans="1:61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9"/>
      <c r="Z3" s="7"/>
      <c r="AA3" s="7"/>
      <c r="AB3" s="7"/>
      <c r="AC3" s="9"/>
      <c r="AD3" s="7"/>
      <c r="AE3" s="7"/>
      <c r="AF3" s="7"/>
      <c r="AG3" s="9"/>
      <c r="AH3" s="7"/>
      <c r="AI3" s="7"/>
      <c r="AJ3" s="7"/>
      <c r="AK3" s="9"/>
      <c r="AL3" s="7"/>
      <c r="AM3" s="7"/>
      <c r="AN3" s="7"/>
      <c r="AO3" s="9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10"/>
      <c r="BF3" s="8"/>
      <c r="BG3" s="8"/>
      <c r="BH3" s="174"/>
      <c r="BI3" s="174"/>
    </row>
    <row r="4" spans="1:61" x14ac:dyDescent="0.2">
      <c r="A4" s="173"/>
      <c r="B4" s="174"/>
      <c r="C4" s="174"/>
      <c r="D4" s="174"/>
      <c r="E4" s="174"/>
      <c r="F4" s="174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5"/>
      <c r="Z4" s="173"/>
      <c r="AA4" s="173"/>
      <c r="AB4" s="173"/>
      <c r="AC4" s="175"/>
      <c r="AD4" s="173"/>
      <c r="AE4" s="173"/>
      <c r="AF4" s="173"/>
      <c r="AG4" s="175"/>
      <c r="AH4" s="173"/>
      <c r="AI4" s="173"/>
      <c r="AJ4" s="173"/>
      <c r="AK4" s="175"/>
      <c r="AL4" s="173"/>
      <c r="AM4" s="173"/>
      <c r="AN4" s="173"/>
      <c r="AO4" s="175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6"/>
      <c r="BF4" s="174"/>
      <c r="BG4" s="174"/>
      <c r="BH4" s="174"/>
      <c r="BI4" s="174"/>
    </row>
    <row r="5" spans="1:61" x14ac:dyDescent="0.2">
      <c r="A5" s="173"/>
      <c r="B5" s="174"/>
      <c r="C5" s="174"/>
      <c r="D5" s="174"/>
      <c r="E5" s="174"/>
      <c r="F5" s="174"/>
      <c r="G5" s="173"/>
      <c r="H5" s="173"/>
      <c r="I5" s="173"/>
      <c r="J5" s="173"/>
      <c r="K5" s="177"/>
      <c r="L5" s="173"/>
      <c r="M5" s="173"/>
      <c r="N5" s="177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5"/>
      <c r="Z5" s="173"/>
      <c r="AA5" s="173"/>
      <c r="AB5" s="173"/>
      <c r="AC5" s="175"/>
      <c r="AD5" s="173"/>
      <c r="AE5" s="173"/>
      <c r="AF5" s="173"/>
      <c r="AG5" s="175"/>
      <c r="AH5" s="173"/>
      <c r="AI5" s="173"/>
      <c r="AJ5" s="173"/>
      <c r="AK5" s="175"/>
      <c r="AL5" s="173"/>
      <c r="AM5" s="173"/>
      <c r="AN5" s="178"/>
      <c r="AO5" s="175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9"/>
      <c r="BF5" s="174"/>
      <c r="BG5" s="174"/>
      <c r="BH5" s="174"/>
      <c r="BI5" s="174"/>
    </row>
    <row r="6" spans="1:61" ht="15.75" x14ac:dyDescent="0.25">
      <c r="A6" s="166" t="s">
        <v>3</v>
      </c>
      <c r="B6" s="174"/>
      <c r="C6" s="174"/>
      <c r="D6" s="174"/>
      <c r="E6" s="174"/>
      <c r="F6" s="174"/>
      <c r="G6" s="173"/>
      <c r="H6" s="173"/>
      <c r="I6" s="173"/>
      <c r="J6" s="173"/>
      <c r="K6" s="180"/>
      <c r="L6" s="173"/>
      <c r="M6" s="173"/>
      <c r="N6" s="177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5"/>
      <c r="Z6" s="173"/>
      <c r="AA6" s="173"/>
      <c r="AB6" s="180"/>
      <c r="AC6" s="175"/>
      <c r="AD6" s="178"/>
      <c r="AE6" s="173"/>
      <c r="AF6" s="173"/>
      <c r="AG6" s="175"/>
      <c r="AH6" s="173"/>
      <c r="AI6" s="173"/>
      <c r="AJ6" s="173"/>
      <c r="AK6" s="175"/>
      <c r="AL6" s="173"/>
      <c r="AM6" s="173"/>
      <c r="AN6" s="173"/>
      <c r="AO6" s="175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9"/>
      <c r="BF6" s="174"/>
      <c r="BG6" s="174"/>
      <c r="BH6" s="174"/>
      <c r="BI6" s="174"/>
    </row>
    <row r="7" spans="1:61" ht="15.75" x14ac:dyDescent="0.25">
      <c r="A7" s="9" t="s">
        <v>134</v>
      </c>
      <c r="B7" s="174"/>
      <c r="C7" s="174"/>
      <c r="D7" s="176"/>
      <c r="E7" s="176"/>
      <c r="F7" s="176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5"/>
      <c r="Z7" s="173"/>
      <c r="AA7" s="173"/>
      <c r="AB7" s="173"/>
      <c r="AC7" s="175"/>
      <c r="AD7" s="173"/>
      <c r="AE7" s="173"/>
      <c r="AF7" s="173"/>
      <c r="AG7" s="175"/>
      <c r="AH7" s="173"/>
      <c r="AI7" s="173"/>
      <c r="AJ7" s="173"/>
      <c r="AK7" s="175"/>
      <c r="AL7" s="173"/>
      <c r="AM7" s="173"/>
      <c r="AN7" s="173"/>
      <c r="AO7" s="175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4"/>
      <c r="BF7" s="174"/>
      <c r="BG7" s="174"/>
      <c r="BH7" s="174"/>
      <c r="BI7" s="174"/>
    </row>
    <row r="8" spans="1:61" ht="15" thickBot="1" x14ac:dyDescent="0.25">
      <c r="A8" s="261" t="s">
        <v>224</v>
      </c>
      <c r="B8" s="174"/>
      <c r="C8" s="174"/>
      <c r="D8" s="176"/>
      <c r="E8" s="176"/>
      <c r="F8" s="174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5"/>
      <c r="Z8" s="173"/>
      <c r="AA8" s="173"/>
      <c r="AB8" s="173"/>
      <c r="AC8" s="175"/>
      <c r="AD8" s="173"/>
      <c r="AE8" s="173"/>
      <c r="AF8" s="173"/>
      <c r="AG8" s="175"/>
      <c r="AH8" s="173"/>
      <c r="AI8" s="173"/>
      <c r="AJ8" s="173"/>
      <c r="AK8" s="175"/>
      <c r="AL8" s="173"/>
      <c r="AM8" s="173"/>
      <c r="AN8" s="173"/>
      <c r="AO8" s="175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4"/>
      <c r="BF8" s="174"/>
      <c r="BG8" s="174"/>
      <c r="BH8" s="174"/>
      <c r="BI8" s="174"/>
    </row>
    <row r="9" spans="1:61" ht="16.5" thickBot="1" x14ac:dyDescent="0.3">
      <c r="A9" s="181"/>
      <c r="B9" s="389" t="s">
        <v>4</v>
      </c>
      <c r="C9" s="390"/>
      <c r="D9" s="390"/>
      <c r="E9" s="390"/>
      <c r="F9" s="391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5"/>
      <c r="Z9" s="173"/>
      <c r="AA9" s="173"/>
      <c r="AB9" s="173"/>
      <c r="AC9" s="175"/>
      <c r="AD9" s="173"/>
      <c r="AE9" s="173"/>
      <c r="AF9" s="173"/>
      <c r="AG9" s="175"/>
      <c r="AH9" s="173"/>
      <c r="AI9" s="173"/>
      <c r="AJ9" s="173"/>
      <c r="AK9" s="175"/>
      <c r="AL9" s="173"/>
      <c r="AM9" s="173"/>
      <c r="AN9" s="173"/>
      <c r="AO9" s="175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4"/>
      <c r="BG9" s="174"/>
      <c r="BH9" s="174"/>
      <c r="BI9" s="174"/>
    </row>
    <row r="10" spans="1:61" s="13" customFormat="1" ht="15.75" customHeight="1" thickBot="1" x14ac:dyDescent="0.3">
      <c r="A10" s="109"/>
      <c r="B10" s="386" t="b">
        <f t="shared" ref="B10:F10" si="0">B13=B11</f>
        <v>1</v>
      </c>
      <c r="C10" s="74" t="b">
        <f t="shared" si="0"/>
        <v>1</v>
      </c>
      <c r="D10" s="74" t="b">
        <f t="shared" si="0"/>
        <v>1</v>
      </c>
      <c r="E10" s="74"/>
      <c r="F10" s="75" t="b">
        <f t="shared" si="0"/>
        <v>1</v>
      </c>
      <c r="G10" s="431" t="s">
        <v>141</v>
      </c>
      <c r="H10" s="432"/>
      <c r="I10" s="432"/>
      <c r="J10" s="432"/>
      <c r="K10" s="428" t="s">
        <v>142</v>
      </c>
      <c r="L10" s="429"/>
      <c r="M10" s="429"/>
      <c r="N10" s="430"/>
      <c r="O10" s="431" t="s">
        <v>143</v>
      </c>
      <c r="P10" s="432"/>
      <c r="Q10" s="432"/>
      <c r="R10" s="433"/>
      <c r="S10" s="428" t="s">
        <v>144</v>
      </c>
      <c r="T10" s="426"/>
      <c r="U10" s="426"/>
      <c r="V10" s="427"/>
      <c r="W10" s="431" t="s">
        <v>145</v>
      </c>
      <c r="X10" s="434"/>
      <c r="Y10" s="434"/>
      <c r="Z10" s="435"/>
      <c r="AA10" s="428" t="s">
        <v>146</v>
      </c>
      <c r="AB10" s="426"/>
      <c r="AC10" s="426"/>
      <c r="AD10" s="427"/>
      <c r="AE10" s="431" t="s">
        <v>135</v>
      </c>
      <c r="AF10" s="434"/>
      <c r="AG10" s="434"/>
      <c r="AH10" s="435"/>
      <c r="AI10" s="428" t="s">
        <v>136</v>
      </c>
      <c r="AJ10" s="429"/>
      <c r="AK10" s="429"/>
      <c r="AL10" s="430"/>
      <c r="AM10" s="431" t="s">
        <v>137</v>
      </c>
      <c r="AN10" s="432"/>
      <c r="AO10" s="432"/>
      <c r="AP10" s="433"/>
      <c r="AQ10" s="428" t="s">
        <v>138</v>
      </c>
      <c r="AR10" s="429"/>
      <c r="AS10" s="429"/>
      <c r="AT10" s="430"/>
      <c r="AU10" s="431" t="s">
        <v>139</v>
      </c>
      <c r="AV10" s="434"/>
      <c r="AW10" s="434"/>
      <c r="AX10" s="435"/>
      <c r="AY10" s="428" t="s">
        <v>140</v>
      </c>
      <c r="AZ10" s="426"/>
      <c r="BA10" s="426"/>
      <c r="BB10" s="427"/>
      <c r="BC10" s="437" t="s">
        <v>147</v>
      </c>
      <c r="BD10" s="433"/>
      <c r="BE10" s="425" t="s">
        <v>5</v>
      </c>
      <c r="BF10" s="426"/>
      <c r="BG10" s="427"/>
      <c r="BH10" s="12"/>
      <c r="BI10" s="12"/>
    </row>
    <row r="11" spans="1:61" ht="15" customHeight="1" thickBot="1" x14ac:dyDescent="0.25">
      <c r="A11" s="438" t="s">
        <v>6</v>
      </c>
      <c r="B11" s="106">
        <f>SUM(B13)</f>
        <v>46381361</v>
      </c>
      <c r="C11" s="107">
        <f>SUM(C13)</f>
        <v>11595340</v>
      </c>
      <c r="D11" s="106">
        <f>SUM(D13)</f>
        <v>34786021</v>
      </c>
      <c r="E11" s="106">
        <f>SUM(E14:E22)</f>
        <v>45243510.011999995</v>
      </c>
      <c r="F11" s="106">
        <f>SUM(F13)</f>
        <v>6860695.8899999997</v>
      </c>
      <c r="G11" s="419" t="s">
        <v>7</v>
      </c>
      <c r="H11" s="415" t="s">
        <v>8</v>
      </c>
      <c r="I11" s="36"/>
      <c r="J11" s="417" t="s">
        <v>9</v>
      </c>
      <c r="K11" s="419" t="s">
        <v>7</v>
      </c>
      <c r="L11" s="415" t="s">
        <v>8</v>
      </c>
      <c r="M11" s="36"/>
      <c r="N11" s="417" t="s">
        <v>9</v>
      </c>
      <c r="O11" s="419" t="s">
        <v>7</v>
      </c>
      <c r="P11" s="415" t="s">
        <v>8</v>
      </c>
      <c r="Q11" s="36"/>
      <c r="R11" s="417" t="s">
        <v>9</v>
      </c>
      <c r="S11" s="419" t="s">
        <v>7</v>
      </c>
      <c r="T11" s="415" t="s">
        <v>8</v>
      </c>
      <c r="U11" s="36"/>
      <c r="V11" s="417" t="s">
        <v>9</v>
      </c>
      <c r="W11" s="419" t="s">
        <v>7</v>
      </c>
      <c r="X11" s="415" t="s">
        <v>8</v>
      </c>
      <c r="Y11" s="36"/>
      <c r="Z11" s="417" t="s">
        <v>9</v>
      </c>
      <c r="AA11" s="419" t="s">
        <v>7</v>
      </c>
      <c r="AB11" s="415" t="s">
        <v>8</v>
      </c>
      <c r="AC11" s="36"/>
      <c r="AD11" s="417" t="s">
        <v>9</v>
      </c>
      <c r="AE11" s="419" t="s">
        <v>7</v>
      </c>
      <c r="AF11" s="415" t="s">
        <v>8</v>
      </c>
      <c r="AG11" s="36"/>
      <c r="AH11" s="417" t="s">
        <v>9</v>
      </c>
      <c r="AI11" s="419" t="s">
        <v>7</v>
      </c>
      <c r="AJ11" s="415" t="s">
        <v>8</v>
      </c>
      <c r="AK11" s="36"/>
      <c r="AL11" s="417" t="s">
        <v>9</v>
      </c>
      <c r="AM11" s="419" t="s">
        <v>7</v>
      </c>
      <c r="AN11" s="415" t="s">
        <v>8</v>
      </c>
      <c r="AO11" s="36"/>
      <c r="AP11" s="417" t="s">
        <v>9</v>
      </c>
      <c r="AQ11" s="419" t="s">
        <v>7</v>
      </c>
      <c r="AR11" s="415" t="s">
        <v>8</v>
      </c>
      <c r="AS11" s="36"/>
      <c r="AT11" s="417" t="s">
        <v>9</v>
      </c>
      <c r="AU11" s="419" t="s">
        <v>7</v>
      </c>
      <c r="AV11" s="415" t="s">
        <v>8</v>
      </c>
      <c r="AW11" s="36"/>
      <c r="AX11" s="417" t="s">
        <v>9</v>
      </c>
      <c r="AY11" s="419" t="s">
        <v>7</v>
      </c>
      <c r="AZ11" s="415" t="s">
        <v>8</v>
      </c>
      <c r="BA11" s="36"/>
      <c r="BB11" s="421" t="s">
        <v>9</v>
      </c>
      <c r="BC11" s="423" t="s">
        <v>10</v>
      </c>
      <c r="BD11" s="436" t="s">
        <v>11</v>
      </c>
      <c r="BE11" s="405" t="s">
        <v>12</v>
      </c>
      <c r="BF11" s="407" t="s">
        <v>13</v>
      </c>
      <c r="BG11" s="409" t="s">
        <v>14</v>
      </c>
      <c r="BH11" s="411" t="s">
        <v>15</v>
      </c>
      <c r="BI11" s="413" t="s">
        <v>16</v>
      </c>
    </row>
    <row r="12" spans="1:61" ht="78" customHeight="1" thickBot="1" x14ac:dyDescent="0.25">
      <c r="A12" s="439"/>
      <c r="B12" s="165" t="s">
        <v>17</v>
      </c>
      <c r="C12" s="73" t="s">
        <v>18</v>
      </c>
      <c r="D12" s="165" t="s">
        <v>19</v>
      </c>
      <c r="E12" s="165" t="s">
        <v>20</v>
      </c>
      <c r="F12" s="165" t="s">
        <v>21</v>
      </c>
      <c r="G12" s="420"/>
      <c r="H12" s="416"/>
      <c r="I12" s="37"/>
      <c r="J12" s="418"/>
      <c r="K12" s="420"/>
      <c r="L12" s="416"/>
      <c r="M12" s="37"/>
      <c r="N12" s="418"/>
      <c r="O12" s="420"/>
      <c r="P12" s="416"/>
      <c r="Q12" s="37"/>
      <c r="R12" s="418"/>
      <c r="S12" s="420"/>
      <c r="T12" s="416"/>
      <c r="U12" s="37"/>
      <c r="V12" s="418"/>
      <c r="W12" s="440"/>
      <c r="X12" s="416"/>
      <c r="Y12" s="37"/>
      <c r="Z12" s="418"/>
      <c r="AA12" s="420"/>
      <c r="AB12" s="416"/>
      <c r="AC12" s="37"/>
      <c r="AD12" s="418"/>
      <c r="AE12" s="420"/>
      <c r="AF12" s="416"/>
      <c r="AG12" s="37"/>
      <c r="AH12" s="418"/>
      <c r="AI12" s="420"/>
      <c r="AJ12" s="416"/>
      <c r="AK12" s="37"/>
      <c r="AL12" s="418"/>
      <c r="AM12" s="420"/>
      <c r="AN12" s="416"/>
      <c r="AO12" s="37"/>
      <c r="AP12" s="418"/>
      <c r="AQ12" s="420"/>
      <c r="AR12" s="416"/>
      <c r="AS12" s="37"/>
      <c r="AT12" s="418"/>
      <c r="AU12" s="420"/>
      <c r="AV12" s="416"/>
      <c r="AW12" s="37"/>
      <c r="AX12" s="418"/>
      <c r="AY12" s="420"/>
      <c r="AZ12" s="416"/>
      <c r="BA12" s="37"/>
      <c r="BB12" s="422"/>
      <c r="BC12" s="424"/>
      <c r="BD12" s="436"/>
      <c r="BE12" s="406"/>
      <c r="BF12" s="408"/>
      <c r="BG12" s="410"/>
      <c r="BH12" s="412"/>
      <c r="BI12" s="414"/>
    </row>
    <row r="13" spans="1:61" s="11" customFormat="1" ht="15.75" thickBot="1" x14ac:dyDescent="0.25">
      <c r="A13" s="14" t="s">
        <v>22</v>
      </c>
      <c r="B13" s="206">
        <v>46381361</v>
      </c>
      <c r="C13" s="207">
        <v>11595340</v>
      </c>
      <c r="D13" s="207">
        <f>B13-C13</f>
        <v>34786021</v>
      </c>
      <c r="E13" s="207">
        <f>SUM(E14:E22)</f>
        <v>45243510.011999995</v>
      </c>
      <c r="F13" s="207">
        <f t="shared" ref="F13" si="1">C13-BF13</f>
        <v>6860695.8899999997</v>
      </c>
      <c r="G13" s="220">
        <f>SUM(G14:G22)</f>
        <v>3724003.7050000001</v>
      </c>
      <c r="H13" s="226">
        <f>SUM(H14:H22)</f>
        <v>3754458.96</v>
      </c>
      <c r="I13" s="227"/>
      <c r="J13" s="228">
        <f>SUM(J14:J22)</f>
        <v>3526393.96</v>
      </c>
      <c r="K13" s="220">
        <f t="shared" ref="K13:L13" si="2">SUM(K14:K22)</f>
        <v>1038867.7050000001</v>
      </c>
      <c r="L13" s="226">
        <f t="shared" si="2"/>
        <v>980185.15</v>
      </c>
      <c r="M13" s="227"/>
      <c r="N13" s="228">
        <f t="shared" ref="N13:P13" si="3">SUM(N14:N22)</f>
        <v>912032.65</v>
      </c>
      <c r="O13" s="220">
        <f t="shared" si="3"/>
        <v>1104165.7050000001</v>
      </c>
      <c r="P13" s="226">
        <f t="shared" si="3"/>
        <v>0</v>
      </c>
      <c r="Q13" s="227"/>
      <c r="R13" s="228">
        <f t="shared" ref="R13:T13" si="4">SUM(R14:R22)</f>
        <v>0</v>
      </c>
      <c r="S13" s="220">
        <f t="shared" si="4"/>
        <v>5214718.4619999994</v>
      </c>
      <c r="T13" s="226">
        <f t="shared" si="4"/>
        <v>0</v>
      </c>
      <c r="U13" s="227"/>
      <c r="V13" s="228">
        <f t="shared" ref="V13:X13" si="5">SUM(V14:V22)</f>
        <v>0</v>
      </c>
      <c r="W13" s="220">
        <f t="shared" si="5"/>
        <v>2366939.6135</v>
      </c>
      <c r="X13" s="226">
        <f t="shared" si="5"/>
        <v>0</v>
      </c>
      <c r="Y13" s="227"/>
      <c r="Z13" s="228">
        <f t="shared" ref="Z13:AB13" si="6">SUM(Z14:Z22)</f>
        <v>0</v>
      </c>
      <c r="AA13" s="220">
        <f t="shared" si="6"/>
        <v>3748731.7050000001</v>
      </c>
      <c r="AB13" s="226">
        <f t="shared" si="6"/>
        <v>0</v>
      </c>
      <c r="AC13" s="227"/>
      <c r="AD13" s="228">
        <f t="shared" ref="AD13:AF13" si="7">SUM(AD14:AD22)</f>
        <v>0</v>
      </c>
      <c r="AE13" s="220">
        <f t="shared" si="7"/>
        <v>6369690.4619999994</v>
      </c>
      <c r="AF13" s="226">
        <f t="shared" si="7"/>
        <v>0</v>
      </c>
      <c r="AG13" s="227"/>
      <c r="AH13" s="228">
        <f t="shared" ref="AH13:AJ13" si="8">SUM(AH14:AH22)</f>
        <v>0</v>
      </c>
      <c r="AI13" s="220">
        <f t="shared" si="8"/>
        <v>5247471.613499999</v>
      </c>
      <c r="AJ13" s="226">
        <f t="shared" si="8"/>
        <v>0</v>
      </c>
      <c r="AK13" s="227"/>
      <c r="AL13" s="228">
        <f t="shared" ref="AL13:AN13" si="9">SUM(AL14:AL22)</f>
        <v>0</v>
      </c>
      <c r="AM13" s="220">
        <f t="shared" si="9"/>
        <v>3171523.7050000001</v>
      </c>
      <c r="AN13" s="226">
        <f t="shared" si="9"/>
        <v>0</v>
      </c>
      <c r="AO13" s="227"/>
      <c r="AP13" s="228">
        <f t="shared" ref="AP13:AR13" si="10">SUM(AP14:AP22)</f>
        <v>0</v>
      </c>
      <c r="AQ13" s="220">
        <f t="shared" si="10"/>
        <v>3361420.0919999997</v>
      </c>
      <c r="AR13" s="226">
        <f t="shared" si="10"/>
        <v>0</v>
      </c>
      <c r="AS13" s="227"/>
      <c r="AT13" s="228">
        <f t="shared" ref="AT13:AV13" si="11">SUM(AT14:AT22)</f>
        <v>0</v>
      </c>
      <c r="AU13" s="220">
        <f t="shared" si="11"/>
        <v>3386756.2434999999</v>
      </c>
      <c r="AV13" s="226">
        <f t="shared" si="11"/>
        <v>0</v>
      </c>
      <c r="AW13" s="227"/>
      <c r="AX13" s="228">
        <f t="shared" ref="AX13:AZ13" si="12">SUM(AX14:AX22)</f>
        <v>0</v>
      </c>
      <c r="AY13" s="220">
        <f t="shared" si="12"/>
        <v>6509221.0004999992</v>
      </c>
      <c r="AZ13" s="226">
        <f t="shared" si="12"/>
        <v>0</v>
      </c>
      <c r="BA13" s="227"/>
      <c r="BB13" s="228">
        <f t="shared" ref="BB13" si="13">SUM(BB14:BB22)</f>
        <v>0</v>
      </c>
      <c r="BC13" s="243">
        <v>0</v>
      </c>
      <c r="BD13" s="230">
        <v>0</v>
      </c>
      <c r="BE13" s="233">
        <f t="shared" ref="BE13:BH13" si="14">SUM(BE14:BE22)</f>
        <v>4762871.41</v>
      </c>
      <c r="BF13" s="48">
        <f t="shared" si="14"/>
        <v>4734644.1100000003</v>
      </c>
      <c r="BG13" s="42">
        <f t="shared" si="14"/>
        <v>4438426.6100000003</v>
      </c>
      <c r="BH13" s="53">
        <f t="shared" si="14"/>
        <v>40508865.902000003</v>
      </c>
      <c r="BI13" s="159">
        <f t="shared" ref="BI13:BI30" si="15">SUM(BH13/E13)</f>
        <v>0.89535197183542536</v>
      </c>
    </row>
    <row r="14" spans="1:61" s="11" customFormat="1" ht="16.5" x14ac:dyDescent="0.2">
      <c r="A14" s="218" t="s">
        <v>23</v>
      </c>
      <c r="B14" s="441"/>
      <c r="C14" s="441"/>
      <c r="D14" s="441"/>
      <c r="E14" s="240">
        <v>28946400</v>
      </c>
      <c r="F14" s="441"/>
      <c r="G14" s="232">
        <v>2250000</v>
      </c>
      <c r="H14" s="241">
        <v>2250000</v>
      </c>
      <c r="I14" s="223"/>
      <c r="J14" s="222">
        <v>2250000</v>
      </c>
      <c r="K14" s="232">
        <v>0</v>
      </c>
      <c r="L14" s="241">
        <v>0</v>
      </c>
      <c r="M14" s="223"/>
      <c r="N14" s="222">
        <v>0</v>
      </c>
      <c r="O14" s="232">
        <v>0</v>
      </c>
      <c r="P14" s="241">
        <v>0</v>
      </c>
      <c r="Q14" s="223"/>
      <c r="R14" s="222">
        <v>0</v>
      </c>
      <c r="S14" s="232">
        <v>3450000</v>
      </c>
      <c r="T14" s="241">
        <v>0</v>
      </c>
      <c r="U14" s="223"/>
      <c r="V14" s="222">
        <v>0</v>
      </c>
      <c r="W14" s="232">
        <v>1200000</v>
      </c>
      <c r="X14" s="241">
        <v>0</v>
      </c>
      <c r="Y14" s="223"/>
      <c r="Z14" s="222">
        <v>0</v>
      </c>
      <c r="AA14" s="232">
        <v>2574100</v>
      </c>
      <c r="AB14" s="241">
        <v>0</v>
      </c>
      <c r="AC14" s="223"/>
      <c r="AD14" s="222">
        <v>0</v>
      </c>
      <c r="AE14" s="232">
        <v>4600000</v>
      </c>
      <c r="AF14" s="241">
        <v>0</v>
      </c>
      <c r="AG14" s="223"/>
      <c r="AH14" s="222">
        <v>0</v>
      </c>
      <c r="AI14" s="232">
        <v>4074100</v>
      </c>
      <c r="AJ14" s="241">
        <v>0</v>
      </c>
      <c r="AK14" s="223"/>
      <c r="AL14" s="222">
        <v>0</v>
      </c>
      <c r="AM14" s="232">
        <v>2000000</v>
      </c>
      <c r="AN14" s="241">
        <v>0</v>
      </c>
      <c r="AO14" s="223"/>
      <c r="AP14" s="222">
        <v>0</v>
      </c>
      <c r="AQ14" s="232">
        <v>1630000</v>
      </c>
      <c r="AR14" s="241">
        <v>0</v>
      </c>
      <c r="AS14" s="223"/>
      <c r="AT14" s="222">
        <v>0</v>
      </c>
      <c r="AU14" s="232">
        <v>2200000</v>
      </c>
      <c r="AV14" s="241">
        <v>0</v>
      </c>
      <c r="AW14" s="223"/>
      <c r="AX14" s="222">
        <v>0</v>
      </c>
      <c r="AY14" s="232">
        <v>4968200</v>
      </c>
      <c r="AZ14" s="241">
        <v>0</v>
      </c>
      <c r="BA14" s="223"/>
      <c r="BB14" s="222">
        <v>0</v>
      </c>
      <c r="BC14" s="41">
        <v>0</v>
      </c>
      <c r="BD14" s="244">
        <v>0</v>
      </c>
      <c r="BE14" s="41">
        <v>2250000</v>
      </c>
      <c r="BF14" s="41">
        <v>2250000</v>
      </c>
      <c r="BG14" s="40">
        <v>2250000</v>
      </c>
      <c r="BH14" s="208">
        <v>26696400</v>
      </c>
      <c r="BI14" s="160">
        <v>0.92227012685515297</v>
      </c>
    </row>
    <row r="15" spans="1:61" s="11" customFormat="1" ht="15" customHeight="1" x14ac:dyDescent="0.2">
      <c r="A15" s="218" t="s">
        <v>24</v>
      </c>
      <c r="B15" s="442"/>
      <c r="C15" s="442"/>
      <c r="D15" s="442"/>
      <c r="E15" s="239">
        <v>415692</v>
      </c>
      <c r="F15" s="442"/>
      <c r="G15" s="232">
        <v>34641</v>
      </c>
      <c r="H15" s="231">
        <v>34641</v>
      </c>
      <c r="I15" s="223"/>
      <c r="J15" s="231">
        <v>34641</v>
      </c>
      <c r="K15" s="232">
        <v>34641</v>
      </c>
      <c r="L15" s="231">
        <v>34641</v>
      </c>
      <c r="M15" s="223"/>
      <c r="N15" s="231">
        <v>34641</v>
      </c>
      <c r="O15" s="232">
        <v>34641</v>
      </c>
      <c r="P15" s="231">
        <v>0</v>
      </c>
      <c r="Q15" s="223"/>
      <c r="R15" s="231">
        <v>0</v>
      </c>
      <c r="S15" s="232">
        <v>34641</v>
      </c>
      <c r="T15" s="231">
        <v>0</v>
      </c>
      <c r="U15" s="223"/>
      <c r="V15" s="231">
        <v>0</v>
      </c>
      <c r="W15" s="232">
        <v>34641</v>
      </c>
      <c r="X15" s="231">
        <v>0</v>
      </c>
      <c r="Y15" s="223"/>
      <c r="Z15" s="231">
        <v>0</v>
      </c>
      <c r="AA15" s="232">
        <v>34641</v>
      </c>
      <c r="AB15" s="231">
        <v>0</v>
      </c>
      <c r="AC15" s="223"/>
      <c r="AD15" s="231">
        <v>0</v>
      </c>
      <c r="AE15" s="232">
        <v>34641</v>
      </c>
      <c r="AF15" s="231">
        <v>0</v>
      </c>
      <c r="AG15" s="223"/>
      <c r="AH15" s="231">
        <v>0</v>
      </c>
      <c r="AI15" s="232">
        <v>34641</v>
      </c>
      <c r="AJ15" s="231">
        <v>0</v>
      </c>
      <c r="AK15" s="223"/>
      <c r="AL15" s="231">
        <v>0</v>
      </c>
      <c r="AM15" s="232">
        <v>34641</v>
      </c>
      <c r="AN15" s="231">
        <v>0</v>
      </c>
      <c r="AO15" s="223"/>
      <c r="AP15" s="231">
        <v>0</v>
      </c>
      <c r="AQ15" s="232">
        <v>34641</v>
      </c>
      <c r="AR15" s="231">
        <v>0</v>
      </c>
      <c r="AS15" s="223"/>
      <c r="AT15" s="231">
        <v>0</v>
      </c>
      <c r="AU15" s="232">
        <v>34641</v>
      </c>
      <c r="AV15" s="231">
        <v>0</v>
      </c>
      <c r="AW15" s="223"/>
      <c r="AX15" s="231">
        <v>0</v>
      </c>
      <c r="AY15" s="232">
        <v>34641</v>
      </c>
      <c r="AZ15" s="231">
        <v>0</v>
      </c>
      <c r="BA15" s="223"/>
      <c r="BB15" s="231">
        <v>0</v>
      </c>
      <c r="BC15" s="232">
        <v>0</v>
      </c>
      <c r="BD15" s="229">
        <v>0</v>
      </c>
      <c r="BE15" s="41">
        <v>69282</v>
      </c>
      <c r="BF15" s="49">
        <v>69282</v>
      </c>
      <c r="BG15" s="40">
        <v>69282</v>
      </c>
      <c r="BH15" s="208">
        <v>346410</v>
      </c>
      <c r="BI15" s="160">
        <v>0.83333333333333337</v>
      </c>
    </row>
    <row r="16" spans="1:61" s="11" customFormat="1" ht="16.5" x14ac:dyDescent="0.2">
      <c r="A16" s="218" t="s">
        <v>25</v>
      </c>
      <c r="B16" s="442"/>
      <c r="C16" s="442"/>
      <c r="D16" s="442"/>
      <c r="E16" s="221">
        <v>9243877</v>
      </c>
      <c r="F16" s="442"/>
      <c r="G16" s="41">
        <v>1134539</v>
      </c>
      <c r="H16" s="231">
        <v>1225344</v>
      </c>
      <c r="I16" s="223">
        <v>3</v>
      </c>
      <c r="J16" s="222">
        <v>1225344</v>
      </c>
      <c r="K16" s="41">
        <v>686100</v>
      </c>
      <c r="L16" s="231">
        <v>686100</v>
      </c>
      <c r="M16" s="223"/>
      <c r="N16" s="222">
        <v>686100</v>
      </c>
      <c r="O16" s="41">
        <v>686100</v>
      </c>
      <c r="P16" s="231">
        <v>0</v>
      </c>
      <c r="Q16" s="223"/>
      <c r="R16" s="222">
        <v>0</v>
      </c>
      <c r="S16" s="41">
        <v>873512</v>
      </c>
      <c r="T16" s="231">
        <v>0</v>
      </c>
      <c r="U16" s="223"/>
      <c r="V16" s="222">
        <v>0</v>
      </c>
      <c r="W16" s="41">
        <v>686100</v>
      </c>
      <c r="X16" s="231">
        <v>0</v>
      </c>
      <c r="Y16" s="223"/>
      <c r="Z16" s="222">
        <v>0</v>
      </c>
      <c r="AA16" s="41">
        <v>686100</v>
      </c>
      <c r="AB16" s="231">
        <v>0</v>
      </c>
      <c r="AC16" s="223"/>
      <c r="AD16" s="222">
        <v>0</v>
      </c>
      <c r="AE16" s="41">
        <v>873512</v>
      </c>
      <c r="AF16" s="231">
        <v>0</v>
      </c>
      <c r="AG16" s="223"/>
      <c r="AH16" s="222">
        <v>0</v>
      </c>
      <c r="AI16" s="41">
        <v>686100</v>
      </c>
      <c r="AJ16" s="231">
        <v>0</v>
      </c>
      <c r="AK16" s="223"/>
      <c r="AL16" s="222">
        <v>0</v>
      </c>
      <c r="AM16" s="41">
        <v>686100</v>
      </c>
      <c r="AN16" s="231">
        <v>0</v>
      </c>
      <c r="AO16" s="223"/>
      <c r="AP16" s="222">
        <v>0</v>
      </c>
      <c r="AQ16" s="41">
        <v>873514</v>
      </c>
      <c r="AR16" s="231">
        <v>0</v>
      </c>
      <c r="AS16" s="223"/>
      <c r="AT16" s="222">
        <v>0</v>
      </c>
      <c r="AU16" s="41">
        <v>686100</v>
      </c>
      <c r="AV16" s="231">
        <v>0</v>
      </c>
      <c r="AW16" s="223"/>
      <c r="AX16" s="222">
        <v>0</v>
      </c>
      <c r="AY16" s="41">
        <v>686100</v>
      </c>
      <c r="AZ16" s="231">
        <v>0</v>
      </c>
      <c r="BA16" s="223"/>
      <c r="BB16" s="222">
        <v>0</v>
      </c>
      <c r="BC16" s="232">
        <v>0</v>
      </c>
      <c r="BD16" s="229">
        <v>0</v>
      </c>
      <c r="BE16" s="41">
        <v>1820639</v>
      </c>
      <c r="BF16" s="49">
        <v>1911444</v>
      </c>
      <c r="BG16" s="40">
        <v>1911444</v>
      </c>
      <c r="BH16" s="208">
        <v>7332433</v>
      </c>
      <c r="BI16" s="160">
        <v>0.79322052857258918</v>
      </c>
    </row>
    <row r="17" spans="1:67" s="11" customFormat="1" ht="16.5" x14ac:dyDescent="0.2">
      <c r="A17" s="218" t="s">
        <v>206</v>
      </c>
      <c r="B17" s="442"/>
      <c r="C17" s="442"/>
      <c r="D17" s="442"/>
      <c r="E17" s="221">
        <v>129724.04999999999</v>
      </c>
      <c r="F17" s="442"/>
      <c r="G17" s="41">
        <v>10756.18</v>
      </c>
      <c r="H17" s="231">
        <v>10756.18</v>
      </c>
      <c r="I17" s="223"/>
      <c r="J17" s="222">
        <v>10756.18</v>
      </c>
      <c r="K17" s="41">
        <v>10756.18</v>
      </c>
      <c r="L17" s="231">
        <v>10756.18</v>
      </c>
      <c r="M17" s="223"/>
      <c r="N17" s="222">
        <v>10756.18</v>
      </c>
      <c r="O17" s="41">
        <v>10756.18</v>
      </c>
      <c r="P17" s="231">
        <v>0</v>
      </c>
      <c r="Q17" s="223"/>
      <c r="R17" s="222">
        <v>0</v>
      </c>
      <c r="S17" s="41">
        <v>10756.18</v>
      </c>
      <c r="T17" s="231">
        <v>0</v>
      </c>
      <c r="U17" s="223"/>
      <c r="V17" s="222">
        <v>0</v>
      </c>
      <c r="W17" s="41">
        <v>10756.18</v>
      </c>
      <c r="X17" s="231">
        <v>0</v>
      </c>
      <c r="Y17" s="223"/>
      <c r="Z17" s="222">
        <v>0</v>
      </c>
      <c r="AA17" s="41">
        <v>10756.18</v>
      </c>
      <c r="AB17" s="231">
        <v>0</v>
      </c>
      <c r="AC17" s="223"/>
      <c r="AD17" s="222">
        <v>0</v>
      </c>
      <c r="AE17" s="41">
        <v>10756.18</v>
      </c>
      <c r="AF17" s="231">
        <v>0</v>
      </c>
      <c r="AG17" s="223"/>
      <c r="AH17" s="222">
        <v>0</v>
      </c>
      <c r="AI17" s="41">
        <v>10756.18</v>
      </c>
      <c r="AJ17" s="231">
        <v>0</v>
      </c>
      <c r="AK17" s="223"/>
      <c r="AL17" s="222">
        <v>0</v>
      </c>
      <c r="AM17" s="41">
        <v>10756.18</v>
      </c>
      <c r="AN17" s="231">
        <v>0</v>
      </c>
      <c r="AO17" s="223"/>
      <c r="AP17" s="222">
        <v>0</v>
      </c>
      <c r="AQ17" s="41">
        <v>10972.81</v>
      </c>
      <c r="AR17" s="231">
        <v>0</v>
      </c>
      <c r="AS17" s="223"/>
      <c r="AT17" s="222">
        <v>0</v>
      </c>
      <c r="AU17" s="41">
        <v>10972.81</v>
      </c>
      <c r="AV17" s="231">
        <v>0</v>
      </c>
      <c r="AW17" s="223"/>
      <c r="AX17" s="222">
        <v>0</v>
      </c>
      <c r="AY17" s="41">
        <v>10972.81</v>
      </c>
      <c r="AZ17" s="231">
        <v>0</v>
      </c>
      <c r="BA17" s="223"/>
      <c r="BB17" s="222">
        <v>0</v>
      </c>
      <c r="BC17" s="232">
        <v>0</v>
      </c>
      <c r="BD17" s="229">
        <v>0</v>
      </c>
      <c r="BE17" s="41">
        <v>21512.36</v>
      </c>
      <c r="BF17" s="49">
        <v>21512.36</v>
      </c>
      <c r="BG17" s="40">
        <v>21512.36</v>
      </c>
      <c r="BH17" s="208">
        <v>108211.68999999999</v>
      </c>
      <c r="BI17" s="160">
        <v>0.83416829801413073</v>
      </c>
      <c r="BJ17" s="177"/>
      <c r="BK17" s="177"/>
      <c r="BL17" s="177"/>
      <c r="BM17" s="177"/>
      <c r="BN17" s="177"/>
      <c r="BO17" s="177"/>
    </row>
    <row r="18" spans="1:67" s="11" customFormat="1" ht="16.5" x14ac:dyDescent="0.2">
      <c r="A18" s="218" t="s">
        <v>26</v>
      </c>
      <c r="B18" s="442"/>
      <c r="C18" s="442"/>
      <c r="D18" s="442"/>
      <c r="E18" s="221">
        <v>53839.120000000017</v>
      </c>
      <c r="F18" s="442"/>
      <c r="G18" s="41">
        <v>2403.2600000000002</v>
      </c>
      <c r="H18" s="231">
        <v>2383.44</v>
      </c>
      <c r="I18" s="223"/>
      <c r="J18" s="222">
        <v>2383.44</v>
      </c>
      <c r="K18" s="41">
        <v>2403.2600000000002</v>
      </c>
      <c r="L18" s="231">
        <v>2383.2600000000002</v>
      </c>
      <c r="M18" s="223"/>
      <c r="N18" s="222">
        <v>2383.2600000000002</v>
      </c>
      <c r="O18" s="41">
        <v>2403.2600000000002</v>
      </c>
      <c r="P18" s="231">
        <v>0</v>
      </c>
      <c r="Q18" s="223"/>
      <c r="R18" s="222">
        <v>0</v>
      </c>
      <c r="S18" s="41">
        <v>2403.2600000000002</v>
      </c>
      <c r="T18" s="231">
        <v>0</v>
      </c>
      <c r="U18" s="223"/>
      <c r="V18" s="222">
        <v>0</v>
      </c>
      <c r="W18" s="41">
        <v>2403.2600000000002</v>
      </c>
      <c r="X18" s="231">
        <v>0</v>
      </c>
      <c r="Y18" s="223"/>
      <c r="Z18" s="222">
        <v>0</v>
      </c>
      <c r="AA18" s="41">
        <v>2403.2600000000002</v>
      </c>
      <c r="AB18" s="231">
        <v>0</v>
      </c>
      <c r="AC18" s="223"/>
      <c r="AD18" s="222">
        <v>0</v>
      </c>
      <c r="AE18" s="41">
        <v>27403.260000000002</v>
      </c>
      <c r="AF18" s="231">
        <v>0</v>
      </c>
      <c r="AG18" s="223"/>
      <c r="AH18" s="222">
        <v>0</v>
      </c>
      <c r="AI18" s="41">
        <v>2403.2600000000002</v>
      </c>
      <c r="AJ18" s="231">
        <v>0</v>
      </c>
      <c r="AK18" s="223"/>
      <c r="AL18" s="222">
        <v>0</v>
      </c>
      <c r="AM18" s="41">
        <v>2403.2600000000002</v>
      </c>
      <c r="AN18" s="231">
        <v>0</v>
      </c>
      <c r="AO18" s="223"/>
      <c r="AP18" s="222">
        <v>0</v>
      </c>
      <c r="AQ18" s="41">
        <v>2403.2600000000002</v>
      </c>
      <c r="AR18" s="231">
        <v>0</v>
      </c>
      <c r="AS18" s="223"/>
      <c r="AT18" s="222">
        <v>0</v>
      </c>
      <c r="AU18" s="41">
        <v>2403.2600000000002</v>
      </c>
      <c r="AV18" s="231">
        <v>0</v>
      </c>
      <c r="AW18" s="223"/>
      <c r="AX18" s="222">
        <v>0</v>
      </c>
      <c r="AY18" s="41">
        <v>2403.2600000000002</v>
      </c>
      <c r="AZ18" s="231">
        <v>0</v>
      </c>
      <c r="BA18" s="223"/>
      <c r="BB18" s="222">
        <v>0</v>
      </c>
      <c r="BC18" s="232">
        <v>0</v>
      </c>
      <c r="BD18" s="229">
        <v>0</v>
      </c>
      <c r="BE18" s="41">
        <v>4806.5200000000004</v>
      </c>
      <c r="BF18" s="49">
        <v>4766.7000000000007</v>
      </c>
      <c r="BG18" s="40">
        <v>4766.7000000000007</v>
      </c>
      <c r="BH18" s="208">
        <v>49072.420000000013</v>
      </c>
      <c r="BI18" s="160">
        <v>0.91146400609816802</v>
      </c>
      <c r="BJ18" s="177"/>
      <c r="BK18" s="177"/>
      <c r="BL18" s="177"/>
      <c r="BM18" s="177"/>
      <c r="BN18" s="177"/>
      <c r="BO18" s="177"/>
    </row>
    <row r="19" spans="1:67" s="11" customFormat="1" ht="15" customHeight="1" x14ac:dyDescent="0.2">
      <c r="A19" s="218" t="s">
        <v>27</v>
      </c>
      <c r="B19" s="442"/>
      <c r="C19" s="442"/>
      <c r="D19" s="442"/>
      <c r="E19" s="221">
        <v>1906753.8419999997</v>
      </c>
      <c r="F19" s="442"/>
      <c r="G19" s="232">
        <v>27839.931666666671</v>
      </c>
      <c r="H19" s="231">
        <v>0</v>
      </c>
      <c r="I19" s="223">
        <v>2</v>
      </c>
      <c r="J19" s="222">
        <v>0</v>
      </c>
      <c r="K19" s="232">
        <v>27839.931666666671</v>
      </c>
      <c r="L19" s="231">
        <v>0</v>
      </c>
      <c r="M19" s="223">
        <v>2</v>
      </c>
      <c r="N19" s="222">
        <v>0</v>
      </c>
      <c r="O19" s="232">
        <v>27839.931666666671</v>
      </c>
      <c r="P19" s="231">
        <v>0</v>
      </c>
      <c r="Q19" s="223"/>
      <c r="R19" s="222">
        <v>0</v>
      </c>
      <c r="S19" s="232">
        <v>395992.68866666663</v>
      </c>
      <c r="T19" s="231">
        <v>0</v>
      </c>
      <c r="U19" s="223"/>
      <c r="V19" s="222">
        <v>0</v>
      </c>
      <c r="W19" s="232">
        <v>52855.840166666669</v>
      </c>
      <c r="X19" s="231">
        <v>0</v>
      </c>
      <c r="Y19" s="223"/>
      <c r="Z19" s="222">
        <v>0</v>
      </c>
      <c r="AA19" s="232">
        <v>27839.931666666671</v>
      </c>
      <c r="AB19" s="231">
        <v>0</v>
      </c>
      <c r="AC19" s="223"/>
      <c r="AD19" s="222">
        <v>0</v>
      </c>
      <c r="AE19" s="232">
        <v>395992.68866666663</v>
      </c>
      <c r="AF19" s="231">
        <v>0</v>
      </c>
      <c r="AG19" s="223"/>
      <c r="AH19" s="222">
        <v>0</v>
      </c>
      <c r="AI19" s="232">
        <v>52855.840166666669</v>
      </c>
      <c r="AJ19" s="231">
        <v>0</v>
      </c>
      <c r="AK19" s="223"/>
      <c r="AL19" s="222">
        <v>0</v>
      </c>
      <c r="AM19" s="232">
        <v>27839.931666666671</v>
      </c>
      <c r="AN19" s="231">
        <v>0</v>
      </c>
      <c r="AO19" s="223"/>
      <c r="AP19" s="222">
        <v>0</v>
      </c>
      <c r="AQ19" s="232">
        <v>395992.68866666663</v>
      </c>
      <c r="AR19" s="231">
        <v>0</v>
      </c>
      <c r="AS19" s="223"/>
      <c r="AT19" s="222">
        <v>0</v>
      </c>
      <c r="AU19" s="232">
        <v>52855.840166666669</v>
      </c>
      <c r="AV19" s="231">
        <v>0</v>
      </c>
      <c r="AW19" s="223"/>
      <c r="AX19" s="222">
        <v>0</v>
      </c>
      <c r="AY19" s="232">
        <v>421008.59716666664</v>
      </c>
      <c r="AZ19" s="231">
        <v>0</v>
      </c>
      <c r="BA19" s="223"/>
      <c r="BB19" s="222">
        <v>0</v>
      </c>
      <c r="BC19" s="232">
        <v>0</v>
      </c>
      <c r="BD19" s="229">
        <v>0</v>
      </c>
      <c r="BE19" s="41">
        <v>55679.863333333342</v>
      </c>
      <c r="BF19" s="49">
        <v>0</v>
      </c>
      <c r="BG19" s="40">
        <v>0</v>
      </c>
      <c r="BH19" s="208">
        <v>1906753.8419999997</v>
      </c>
      <c r="BI19" s="160">
        <v>1</v>
      </c>
      <c r="BJ19" s="177"/>
      <c r="BK19" s="177"/>
      <c r="BL19" s="177"/>
      <c r="BM19" s="177"/>
      <c r="BN19" s="177"/>
      <c r="BO19" s="177"/>
    </row>
    <row r="20" spans="1:67" s="11" customFormat="1" ht="15" customHeight="1" x14ac:dyDescent="0.2">
      <c r="A20" s="218" t="s">
        <v>1</v>
      </c>
      <c r="B20" s="442"/>
      <c r="C20" s="442"/>
      <c r="D20" s="442"/>
      <c r="E20" s="245">
        <v>210000.00000000009</v>
      </c>
      <c r="F20" s="442"/>
      <c r="G20" s="232">
        <v>22096.333333333332</v>
      </c>
      <c r="H20" s="231">
        <v>3269.34</v>
      </c>
      <c r="I20" s="223">
        <v>2</v>
      </c>
      <c r="J20" s="231">
        <v>3269.34</v>
      </c>
      <c r="K20" s="232">
        <v>14735.333333333334</v>
      </c>
      <c r="L20" s="231">
        <v>15871.21</v>
      </c>
      <c r="M20" s="223">
        <v>3</v>
      </c>
      <c r="N20" s="231">
        <v>15871.21</v>
      </c>
      <c r="O20" s="232">
        <v>87505.333333333328</v>
      </c>
      <c r="P20" s="231">
        <v>0</v>
      </c>
      <c r="Q20" s="223"/>
      <c r="R20" s="231">
        <v>0</v>
      </c>
      <c r="S20" s="232">
        <v>20285.333333333336</v>
      </c>
      <c r="T20" s="231">
        <v>0</v>
      </c>
      <c r="U20" s="223"/>
      <c r="V20" s="231">
        <v>0</v>
      </c>
      <c r="W20" s="232">
        <v>6735.3333333333339</v>
      </c>
      <c r="X20" s="231">
        <v>0</v>
      </c>
      <c r="Y20" s="223"/>
      <c r="Z20" s="231">
        <v>0</v>
      </c>
      <c r="AA20" s="232">
        <v>7235.3333333333339</v>
      </c>
      <c r="AB20" s="231">
        <v>0</v>
      </c>
      <c r="AC20" s="223"/>
      <c r="AD20" s="231">
        <v>0</v>
      </c>
      <c r="AE20" s="232">
        <v>6785.3333333333339</v>
      </c>
      <c r="AF20" s="231">
        <v>0</v>
      </c>
      <c r="AG20" s="223"/>
      <c r="AH20" s="231">
        <v>0</v>
      </c>
      <c r="AI20" s="232">
        <v>7455.3333333333339</v>
      </c>
      <c r="AJ20" s="231">
        <v>0</v>
      </c>
      <c r="AK20" s="223"/>
      <c r="AL20" s="231">
        <v>0</v>
      </c>
      <c r="AM20" s="232">
        <v>16735.333333333336</v>
      </c>
      <c r="AN20" s="231">
        <v>0</v>
      </c>
      <c r="AO20" s="223"/>
      <c r="AP20" s="231">
        <v>0</v>
      </c>
      <c r="AQ20" s="232">
        <v>6960.3333333333339</v>
      </c>
      <c r="AR20" s="231">
        <v>0</v>
      </c>
      <c r="AS20" s="223"/>
      <c r="AT20" s="231">
        <v>0</v>
      </c>
      <c r="AU20" s="232">
        <v>6735.3333333333339</v>
      </c>
      <c r="AV20" s="231">
        <v>0</v>
      </c>
      <c r="AW20" s="223"/>
      <c r="AX20" s="231">
        <v>0</v>
      </c>
      <c r="AY20" s="232">
        <v>6735.3333333333339</v>
      </c>
      <c r="AZ20" s="231">
        <v>0</v>
      </c>
      <c r="BA20" s="223"/>
      <c r="BB20" s="231">
        <v>0</v>
      </c>
      <c r="BC20" s="232">
        <v>0</v>
      </c>
      <c r="BD20" s="229">
        <v>0</v>
      </c>
      <c r="BE20" s="41">
        <v>36831.666666666664</v>
      </c>
      <c r="BF20" s="49">
        <v>19140.55</v>
      </c>
      <c r="BG20" s="40">
        <v>19140.55</v>
      </c>
      <c r="BH20" s="208">
        <v>190859.4500000001</v>
      </c>
      <c r="BI20" s="160">
        <v>0.90885452380952392</v>
      </c>
      <c r="BJ20" s="177"/>
      <c r="BK20" s="177"/>
      <c r="BL20" s="177"/>
      <c r="BM20" s="177"/>
      <c r="BN20" s="177"/>
      <c r="BO20" s="177"/>
    </row>
    <row r="21" spans="1:67" s="29" customFormat="1" ht="15.75" customHeight="1" x14ac:dyDescent="0.2">
      <c r="A21" s="219" t="s">
        <v>133</v>
      </c>
      <c r="B21" s="442"/>
      <c r="C21" s="442"/>
      <c r="D21" s="442"/>
      <c r="E21" s="239">
        <v>3306088</v>
      </c>
      <c r="F21" s="442"/>
      <c r="G21" s="240">
        <v>159536</v>
      </c>
      <c r="H21" s="222">
        <v>149537</v>
      </c>
      <c r="I21" s="223">
        <v>1</v>
      </c>
      <c r="J21" s="224">
        <v>0</v>
      </c>
      <c r="K21" s="240">
        <v>180200</v>
      </c>
      <c r="L21" s="222">
        <v>150249.5</v>
      </c>
      <c r="M21" s="223">
        <v>1</v>
      </c>
      <c r="N21" s="224">
        <v>100297</v>
      </c>
      <c r="O21" s="240">
        <v>180200</v>
      </c>
      <c r="P21" s="222">
        <v>0</v>
      </c>
      <c r="Q21" s="223"/>
      <c r="R21" s="224">
        <v>0</v>
      </c>
      <c r="S21" s="240">
        <v>341200</v>
      </c>
      <c r="T21" s="222">
        <v>0</v>
      </c>
      <c r="U21" s="223"/>
      <c r="V21" s="224">
        <v>0</v>
      </c>
      <c r="W21" s="240">
        <v>306200</v>
      </c>
      <c r="X21" s="222">
        <v>0</v>
      </c>
      <c r="Y21" s="223"/>
      <c r="Z21" s="224">
        <v>0</v>
      </c>
      <c r="AA21" s="240">
        <v>327200</v>
      </c>
      <c r="AB21" s="222">
        <v>0</v>
      </c>
      <c r="AC21" s="223"/>
      <c r="AD21" s="224">
        <v>0</v>
      </c>
      <c r="AE21" s="240">
        <v>327200</v>
      </c>
      <c r="AF21" s="222">
        <v>0</v>
      </c>
      <c r="AG21" s="223"/>
      <c r="AH21" s="224">
        <v>0</v>
      </c>
      <c r="AI21" s="240">
        <v>285760</v>
      </c>
      <c r="AJ21" s="222">
        <v>0</v>
      </c>
      <c r="AK21" s="223"/>
      <c r="AL21" s="224">
        <v>0</v>
      </c>
      <c r="AM21" s="240">
        <v>299648</v>
      </c>
      <c r="AN21" s="222">
        <v>0</v>
      </c>
      <c r="AO21" s="223"/>
      <c r="AP21" s="224">
        <v>0</v>
      </c>
      <c r="AQ21" s="240">
        <v>313536</v>
      </c>
      <c r="AR21" s="222">
        <v>0</v>
      </c>
      <c r="AS21" s="223"/>
      <c r="AT21" s="224">
        <v>0</v>
      </c>
      <c r="AU21" s="240">
        <v>299648</v>
      </c>
      <c r="AV21" s="222">
        <v>0</v>
      </c>
      <c r="AW21" s="223"/>
      <c r="AX21" s="224">
        <v>0</v>
      </c>
      <c r="AY21" s="240">
        <v>285760</v>
      </c>
      <c r="AZ21" s="222">
        <v>0</v>
      </c>
      <c r="BA21" s="223"/>
      <c r="BB21" s="224">
        <v>0</v>
      </c>
      <c r="BC21" s="41">
        <v>0</v>
      </c>
      <c r="BD21" s="55">
        <v>0</v>
      </c>
      <c r="BE21" s="41">
        <v>339736</v>
      </c>
      <c r="BF21" s="54">
        <v>299786.5</v>
      </c>
      <c r="BG21" s="55">
        <v>100297</v>
      </c>
      <c r="BH21" s="41">
        <v>3006301.5</v>
      </c>
      <c r="BI21" s="160">
        <v>0.90932289158667279</v>
      </c>
      <c r="BJ21" s="182"/>
      <c r="BK21" s="182"/>
      <c r="BL21" s="182"/>
      <c r="BM21" s="182"/>
      <c r="BN21" s="182"/>
      <c r="BO21" s="182"/>
    </row>
    <row r="22" spans="1:67" s="29" customFormat="1" ht="15.75" customHeight="1" thickBot="1" x14ac:dyDescent="0.25">
      <c r="A22" s="202" t="s">
        <v>28</v>
      </c>
      <c r="B22" s="443"/>
      <c r="C22" s="443"/>
      <c r="D22" s="443"/>
      <c r="E22" s="239">
        <v>1031136</v>
      </c>
      <c r="F22" s="443"/>
      <c r="G22" s="240">
        <v>82192</v>
      </c>
      <c r="H22" s="222">
        <v>78528</v>
      </c>
      <c r="I22" s="223"/>
      <c r="J22" s="224">
        <v>0</v>
      </c>
      <c r="K22" s="240">
        <v>82192</v>
      </c>
      <c r="L22" s="222">
        <v>80184</v>
      </c>
      <c r="M22" s="223"/>
      <c r="N22" s="224">
        <v>61984</v>
      </c>
      <c r="O22" s="240">
        <v>74720</v>
      </c>
      <c r="P22" s="222">
        <v>0</v>
      </c>
      <c r="Q22" s="223"/>
      <c r="R22" s="224">
        <v>0</v>
      </c>
      <c r="S22" s="240">
        <v>85928</v>
      </c>
      <c r="T22" s="222">
        <v>0</v>
      </c>
      <c r="U22" s="223"/>
      <c r="V22" s="224">
        <v>0</v>
      </c>
      <c r="W22" s="240">
        <v>67248</v>
      </c>
      <c r="X22" s="222">
        <v>0</v>
      </c>
      <c r="Y22" s="223"/>
      <c r="Z22" s="224">
        <v>0</v>
      </c>
      <c r="AA22" s="240">
        <v>78456</v>
      </c>
      <c r="AB22" s="222">
        <v>0</v>
      </c>
      <c r="AC22" s="223"/>
      <c r="AD22" s="224">
        <v>0</v>
      </c>
      <c r="AE22" s="240">
        <v>93400</v>
      </c>
      <c r="AF22" s="222">
        <v>0</v>
      </c>
      <c r="AG22" s="223"/>
      <c r="AH22" s="224">
        <v>0</v>
      </c>
      <c r="AI22" s="240">
        <v>93400</v>
      </c>
      <c r="AJ22" s="222">
        <v>0</v>
      </c>
      <c r="AK22" s="223"/>
      <c r="AL22" s="224">
        <v>0</v>
      </c>
      <c r="AM22" s="240">
        <v>93400</v>
      </c>
      <c r="AN22" s="222">
        <v>0</v>
      </c>
      <c r="AO22" s="223"/>
      <c r="AP22" s="224">
        <v>0</v>
      </c>
      <c r="AQ22" s="240">
        <v>93400</v>
      </c>
      <c r="AR22" s="222">
        <v>0</v>
      </c>
      <c r="AS22" s="223"/>
      <c r="AT22" s="224">
        <v>0</v>
      </c>
      <c r="AU22" s="240">
        <v>93400</v>
      </c>
      <c r="AV22" s="222">
        <v>0</v>
      </c>
      <c r="AW22" s="223"/>
      <c r="AX22" s="224">
        <v>0</v>
      </c>
      <c r="AY22" s="240">
        <v>93400</v>
      </c>
      <c r="AZ22" s="222">
        <v>0</v>
      </c>
      <c r="BA22" s="223"/>
      <c r="BB22" s="224">
        <v>0</v>
      </c>
      <c r="BC22" s="41">
        <v>0</v>
      </c>
      <c r="BD22" s="55">
        <v>0</v>
      </c>
      <c r="BE22" s="41">
        <v>164384</v>
      </c>
      <c r="BF22" s="54">
        <v>158712</v>
      </c>
      <c r="BG22" s="55">
        <v>61984</v>
      </c>
      <c r="BH22" s="41">
        <v>872424</v>
      </c>
      <c r="BI22" s="160">
        <v>0.84608043943766875</v>
      </c>
      <c r="BJ22" s="182"/>
      <c r="BK22" s="182"/>
      <c r="BL22" s="182"/>
      <c r="BM22" s="182"/>
      <c r="BN22" s="182"/>
      <c r="BO22" s="182"/>
    </row>
    <row r="23" spans="1:67" s="11" customFormat="1" ht="15" x14ac:dyDescent="0.2">
      <c r="A23" s="32" t="s">
        <v>204</v>
      </c>
      <c r="B23" s="209">
        <v>1304572</v>
      </c>
      <c r="C23" s="209">
        <v>1304572</v>
      </c>
      <c r="D23" s="209">
        <f>B23-C23</f>
        <v>0</v>
      </c>
      <c r="E23" s="209">
        <f>SUM(E24:E25)</f>
        <v>882912.94</v>
      </c>
      <c r="F23" s="210">
        <f t="shared" ref="F23" si="16">C23-BF23</f>
        <v>1266959.04</v>
      </c>
      <c r="G23" s="236">
        <f>SUM(G24:G25)</f>
        <v>38576.479999999996</v>
      </c>
      <c r="H23" s="252">
        <f>SUM(H24:H25)</f>
        <v>0</v>
      </c>
      <c r="I23" s="252"/>
      <c r="J23" s="253">
        <f>SUM(J24:J25)</f>
        <v>0</v>
      </c>
      <c r="K23" s="254">
        <f t="shared" ref="K23:L23" si="17">SUM(K24:K25)</f>
        <v>963.52</v>
      </c>
      <c r="L23" s="252">
        <f t="shared" si="17"/>
        <v>37612.959999999999</v>
      </c>
      <c r="M23" s="252"/>
      <c r="N23" s="253">
        <f t="shared" ref="N23:P23" si="18">SUM(N24:N25)</f>
        <v>37612.959999999999</v>
      </c>
      <c r="O23" s="254">
        <f t="shared" si="18"/>
        <v>20124.28</v>
      </c>
      <c r="P23" s="252">
        <f t="shared" si="18"/>
        <v>0</v>
      </c>
      <c r="Q23" s="252"/>
      <c r="R23" s="253">
        <f t="shared" ref="R23:T23" si="19">SUM(R24:R25)</f>
        <v>0</v>
      </c>
      <c r="S23" s="254">
        <f t="shared" si="19"/>
        <v>130138.15000000001</v>
      </c>
      <c r="T23" s="252">
        <f t="shared" si="19"/>
        <v>0</v>
      </c>
      <c r="U23" s="252"/>
      <c r="V23" s="253">
        <f t="shared" ref="V23:X23" si="20">SUM(V24:V25)</f>
        <v>0</v>
      </c>
      <c r="W23" s="254">
        <f t="shared" si="20"/>
        <v>3333.09</v>
      </c>
      <c r="X23" s="252">
        <f t="shared" si="20"/>
        <v>0</v>
      </c>
      <c r="Y23" s="252"/>
      <c r="Z23" s="253">
        <f t="shared" ref="Z23:AB23" si="21">SUM(Z24:Z25)</f>
        <v>0</v>
      </c>
      <c r="AA23" s="254">
        <f t="shared" si="21"/>
        <v>16139.54</v>
      </c>
      <c r="AB23" s="252">
        <f t="shared" si="21"/>
        <v>0</v>
      </c>
      <c r="AC23" s="252"/>
      <c r="AD23" s="253">
        <f t="shared" ref="AD23:AF23" si="22">SUM(AD24:AD25)</f>
        <v>0</v>
      </c>
      <c r="AE23" s="254">
        <f t="shared" si="22"/>
        <v>963.52</v>
      </c>
      <c r="AF23" s="252">
        <f t="shared" si="22"/>
        <v>0</v>
      </c>
      <c r="AG23" s="252"/>
      <c r="AH23" s="253">
        <f t="shared" ref="AH23:AJ23" si="23">SUM(AH24:AH25)</f>
        <v>0</v>
      </c>
      <c r="AI23" s="254">
        <f t="shared" si="23"/>
        <v>668820.27999999991</v>
      </c>
      <c r="AJ23" s="252">
        <f t="shared" si="23"/>
        <v>0</v>
      </c>
      <c r="AK23" s="252"/>
      <c r="AL23" s="253">
        <f t="shared" ref="AL23:AN23" si="24">SUM(AL24:AL25)</f>
        <v>0</v>
      </c>
      <c r="AM23" s="254">
        <f t="shared" si="24"/>
        <v>963.52</v>
      </c>
      <c r="AN23" s="252">
        <f t="shared" si="24"/>
        <v>0</v>
      </c>
      <c r="AO23" s="252"/>
      <c r="AP23" s="253">
        <f t="shared" ref="AP23:AR23" si="25">SUM(AP24:AP25)</f>
        <v>0</v>
      </c>
      <c r="AQ23" s="254">
        <f t="shared" si="25"/>
        <v>963.52</v>
      </c>
      <c r="AR23" s="252">
        <f t="shared" si="25"/>
        <v>0</v>
      </c>
      <c r="AS23" s="252"/>
      <c r="AT23" s="253">
        <f t="shared" ref="AT23:AV23" si="26">SUM(AT24:AT25)</f>
        <v>0</v>
      </c>
      <c r="AU23" s="254">
        <f t="shared" si="26"/>
        <v>963.52</v>
      </c>
      <c r="AV23" s="252">
        <f t="shared" si="26"/>
        <v>0</v>
      </c>
      <c r="AW23" s="252"/>
      <c r="AX23" s="253">
        <f t="shared" ref="AX23:AZ23" si="27">SUM(AX24:AX25)</f>
        <v>0</v>
      </c>
      <c r="AY23" s="254">
        <f t="shared" si="27"/>
        <v>963.52</v>
      </c>
      <c r="AZ23" s="252">
        <f t="shared" si="27"/>
        <v>0</v>
      </c>
      <c r="BA23" s="252"/>
      <c r="BB23" s="255">
        <f t="shared" ref="BB23" si="28">SUM(BB24:BB25)</f>
        <v>0</v>
      </c>
      <c r="BC23" s="249">
        <f t="shared" ref="BC23" si="29">SUM(BC24:BC25)</f>
        <v>0</v>
      </c>
      <c r="BD23" s="242">
        <f t="shared" ref="BD23" si="30">SUM(BD24:BD25)</f>
        <v>0</v>
      </c>
      <c r="BE23" s="236">
        <f>SUM(BE24:BE25)</f>
        <v>39540</v>
      </c>
      <c r="BF23" s="50">
        <f t="shared" ref="BF23" si="31">SUM(BF24:BF25)</f>
        <v>37612.959999999999</v>
      </c>
      <c r="BG23" s="43">
        <f t="shared" ref="BG23" si="32">SUM(J23,N23,R23,V23,Z23,AD23,AH23,AL23,AP23,AT23,AX23,BB23,BD23)</f>
        <v>37612.959999999999</v>
      </c>
      <c r="BH23" s="211">
        <f>(+E23)-BF23</f>
        <v>845299.98</v>
      </c>
      <c r="BI23" s="161">
        <f t="shared" ref="BI23" si="33">SUM(BH23/E23)</f>
        <v>0.95739901603435562</v>
      </c>
      <c r="BJ23" s="177"/>
      <c r="BK23" s="177"/>
      <c r="BL23" s="177"/>
      <c r="BM23" s="177"/>
      <c r="BN23" s="177"/>
      <c r="BO23" s="177"/>
    </row>
    <row r="24" spans="1:67" s="29" customFormat="1" ht="15.75" customHeight="1" x14ac:dyDescent="0.2">
      <c r="A24" s="202" t="s">
        <v>203</v>
      </c>
      <c r="B24" s="444"/>
      <c r="C24" s="444"/>
      <c r="D24" s="444"/>
      <c r="E24" s="239">
        <f t="shared" ref="E24:E29" si="34">SUM(G24,K24,O24,S24,W24,AA24,AE24,AI24,AM24,AQ24,AU24,AY24)</f>
        <v>203493.94</v>
      </c>
      <c r="F24" s="444"/>
      <c r="G24" s="240">
        <v>37612.959999999999</v>
      </c>
      <c r="H24" s="222">
        <v>0</v>
      </c>
      <c r="I24" s="223">
        <v>2</v>
      </c>
      <c r="J24" s="224">
        <v>0</v>
      </c>
      <c r="K24" s="240">
        <v>0</v>
      </c>
      <c r="L24" s="222">
        <v>37612.959999999999</v>
      </c>
      <c r="M24" s="223">
        <v>3</v>
      </c>
      <c r="N24" s="224">
        <v>37612.959999999999</v>
      </c>
      <c r="O24" s="240">
        <v>19160.759999999998</v>
      </c>
      <c r="P24" s="222">
        <v>0</v>
      </c>
      <c r="Q24" s="223"/>
      <c r="R24" s="224">
        <v>0</v>
      </c>
      <c r="S24" s="240">
        <v>129174.63</v>
      </c>
      <c r="T24" s="222">
        <v>0</v>
      </c>
      <c r="U24" s="223"/>
      <c r="V24" s="224">
        <v>0</v>
      </c>
      <c r="W24" s="240">
        <v>2369.5700000000002</v>
      </c>
      <c r="X24" s="222">
        <v>0</v>
      </c>
      <c r="Y24" s="223"/>
      <c r="Z24" s="224">
        <v>0</v>
      </c>
      <c r="AA24" s="240">
        <v>15176.02</v>
      </c>
      <c r="AB24" s="222">
        <v>0</v>
      </c>
      <c r="AC24" s="223"/>
      <c r="AD24" s="224">
        <v>0</v>
      </c>
      <c r="AE24" s="240">
        <v>0</v>
      </c>
      <c r="AF24" s="222">
        <v>0</v>
      </c>
      <c r="AG24" s="223"/>
      <c r="AH24" s="224">
        <v>0</v>
      </c>
      <c r="AI24" s="240">
        <v>0</v>
      </c>
      <c r="AJ24" s="222">
        <v>0</v>
      </c>
      <c r="AK24" s="223"/>
      <c r="AL24" s="224">
        <v>0</v>
      </c>
      <c r="AM24" s="240">
        <v>0</v>
      </c>
      <c r="AN24" s="222">
        <v>0</v>
      </c>
      <c r="AO24" s="223"/>
      <c r="AP24" s="224">
        <v>0</v>
      </c>
      <c r="AQ24" s="240">
        <v>0</v>
      </c>
      <c r="AR24" s="222">
        <v>0</v>
      </c>
      <c r="AS24" s="223"/>
      <c r="AT24" s="224">
        <v>0</v>
      </c>
      <c r="AU24" s="240">
        <v>0</v>
      </c>
      <c r="AV24" s="222">
        <v>0</v>
      </c>
      <c r="AW24" s="223"/>
      <c r="AX24" s="224">
        <v>0</v>
      </c>
      <c r="AY24" s="240">
        <v>0</v>
      </c>
      <c r="AZ24" s="222">
        <v>0</v>
      </c>
      <c r="BA24" s="223"/>
      <c r="BB24" s="224">
        <v>0</v>
      </c>
      <c r="BC24" s="41">
        <v>0</v>
      </c>
      <c r="BD24" s="55">
        <v>0</v>
      </c>
      <c r="BE24" s="41">
        <v>37612.959999999999</v>
      </c>
      <c r="BF24" s="54">
        <v>37612.959999999999</v>
      </c>
      <c r="BG24" s="55">
        <v>37612.959999999999</v>
      </c>
      <c r="BH24" s="41">
        <v>165880.98000000001</v>
      </c>
      <c r="BI24" s="160">
        <v>0.81516422552927137</v>
      </c>
      <c r="BJ24" s="182"/>
      <c r="BK24" s="182"/>
      <c r="BL24" s="182"/>
      <c r="BM24" s="182"/>
      <c r="BN24" s="182"/>
      <c r="BO24" s="182"/>
    </row>
    <row r="25" spans="1:67" s="29" customFormat="1" ht="15.75" customHeight="1" thickBot="1" x14ac:dyDescent="0.25">
      <c r="A25" s="203" t="s">
        <v>202</v>
      </c>
      <c r="B25" s="443"/>
      <c r="C25" s="443"/>
      <c r="D25" s="443"/>
      <c r="E25" s="239">
        <f t="shared" si="34"/>
        <v>679419</v>
      </c>
      <c r="F25" s="443"/>
      <c r="G25" s="240">
        <v>963.52</v>
      </c>
      <c r="H25" s="222">
        <v>0</v>
      </c>
      <c r="I25" s="223">
        <v>2</v>
      </c>
      <c r="J25" s="224">
        <v>0</v>
      </c>
      <c r="K25" s="240">
        <v>963.52</v>
      </c>
      <c r="L25" s="222">
        <v>0</v>
      </c>
      <c r="M25" s="223">
        <v>2</v>
      </c>
      <c r="N25" s="224">
        <v>0</v>
      </c>
      <c r="O25" s="240">
        <v>963.52</v>
      </c>
      <c r="P25" s="222">
        <v>0</v>
      </c>
      <c r="Q25" s="223"/>
      <c r="R25" s="224">
        <v>0</v>
      </c>
      <c r="S25" s="240">
        <v>963.52</v>
      </c>
      <c r="T25" s="222">
        <v>0</v>
      </c>
      <c r="U25" s="223"/>
      <c r="V25" s="224">
        <v>0</v>
      </c>
      <c r="W25" s="240">
        <v>963.52</v>
      </c>
      <c r="X25" s="222">
        <v>0</v>
      </c>
      <c r="Y25" s="223"/>
      <c r="Z25" s="224">
        <v>0</v>
      </c>
      <c r="AA25" s="240">
        <v>963.52</v>
      </c>
      <c r="AB25" s="222">
        <v>0</v>
      </c>
      <c r="AC25" s="223"/>
      <c r="AD25" s="224">
        <v>0</v>
      </c>
      <c r="AE25" s="240">
        <v>963.52</v>
      </c>
      <c r="AF25" s="222">
        <v>0</v>
      </c>
      <c r="AG25" s="223"/>
      <c r="AH25" s="224">
        <v>0</v>
      </c>
      <c r="AI25" s="240">
        <v>668820.27999999991</v>
      </c>
      <c r="AJ25" s="222">
        <v>0</v>
      </c>
      <c r="AK25" s="223"/>
      <c r="AL25" s="224">
        <v>0</v>
      </c>
      <c r="AM25" s="240">
        <v>963.52</v>
      </c>
      <c r="AN25" s="222">
        <v>0</v>
      </c>
      <c r="AO25" s="223"/>
      <c r="AP25" s="224">
        <v>0</v>
      </c>
      <c r="AQ25" s="240">
        <v>963.52</v>
      </c>
      <c r="AR25" s="222">
        <v>0</v>
      </c>
      <c r="AS25" s="223"/>
      <c r="AT25" s="224">
        <v>0</v>
      </c>
      <c r="AU25" s="240">
        <v>963.52</v>
      </c>
      <c r="AV25" s="222">
        <v>0</v>
      </c>
      <c r="AW25" s="223"/>
      <c r="AX25" s="224">
        <v>0</v>
      </c>
      <c r="AY25" s="240">
        <v>963.52</v>
      </c>
      <c r="AZ25" s="222">
        <v>0</v>
      </c>
      <c r="BA25" s="223"/>
      <c r="BB25" s="224">
        <v>0</v>
      </c>
      <c r="BC25" s="41">
        <v>0</v>
      </c>
      <c r="BD25" s="55">
        <v>0</v>
      </c>
      <c r="BE25" s="41">
        <v>1927.04</v>
      </c>
      <c r="BF25" s="54">
        <v>0</v>
      </c>
      <c r="BG25" s="55">
        <v>0</v>
      </c>
      <c r="BH25" s="41">
        <v>679419</v>
      </c>
      <c r="BI25" s="160">
        <v>1</v>
      </c>
      <c r="BJ25" s="182"/>
      <c r="BK25" s="182"/>
      <c r="BL25" s="182"/>
      <c r="BM25" s="182"/>
      <c r="BN25" s="182"/>
      <c r="BO25" s="182"/>
    </row>
    <row r="26" spans="1:67" s="11" customFormat="1" ht="15" x14ac:dyDescent="0.2">
      <c r="A26" s="32" t="s">
        <v>29</v>
      </c>
      <c r="B26" s="209">
        <v>3000000</v>
      </c>
      <c r="C26" s="209">
        <v>0</v>
      </c>
      <c r="D26" s="209">
        <f t="shared" ref="D26:D29" si="35">B26-C26</f>
        <v>3000000</v>
      </c>
      <c r="E26" s="209">
        <f t="shared" si="34"/>
        <v>0</v>
      </c>
      <c r="F26" s="210">
        <f t="shared" ref="F26:F29" si="36">C26-BF26</f>
        <v>0</v>
      </c>
      <c r="G26" s="236">
        <v>0</v>
      </c>
      <c r="H26" s="252">
        <v>0</v>
      </c>
      <c r="I26" s="252"/>
      <c r="J26" s="253">
        <v>0</v>
      </c>
      <c r="K26" s="254">
        <v>0</v>
      </c>
      <c r="L26" s="252">
        <v>0</v>
      </c>
      <c r="M26" s="252"/>
      <c r="N26" s="253">
        <v>0</v>
      </c>
      <c r="O26" s="254">
        <v>0</v>
      </c>
      <c r="P26" s="252">
        <v>0</v>
      </c>
      <c r="Q26" s="252"/>
      <c r="R26" s="253">
        <v>0</v>
      </c>
      <c r="S26" s="254">
        <v>0</v>
      </c>
      <c r="T26" s="252">
        <v>0</v>
      </c>
      <c r="U26" s="252"/>
      <c r="V26" s="253">
        <v>0</v>
      </c>
      <c r="W26" s="254">
        <v>0</v>
      </c>
      <c r="X26" s="252">
        <v>0</v>
      </c>
      <c r="Y26" s="252"/>
      <c r="Z26" s="253">
        <v>0</v>
      </c>
      <c r="AA26" s="254">
        <v>0</v>
      </c>
      <c r="AB26" s="252">
        <v>0</v>
      </c>
      <c r="AC26" s="252"/>
      <c r="AD26" s="253">
        <v>0</v>
      </c>
      <c r="AE26" s="254">
        <v>0</v>
      </c>
      <c r="AF26" s="252">
        <v>0</v>
      </c>
      <c r="AG26" s="252"/>
      <c r="AH26" s="253">
        <v>0</v>
      </c>
      <c r="AI26" s="254">
        <v>0</v>
      </c>
      <c r="AJ26" s="252">
        <v>0</v>
      </c>
      <c r="AK26" s="252"/>
      <c r="AL26" s="253">
        <v>0</v>
      </c>
      <c r="AM26" s="254">
        <v>0</v>
      </c>
      <c r="AN26" s="252">
        <v>0</v>
      </c>
      <c r="AO26" s="252"/>
      <c r="AP26" s="253">
        <v>0</v>
      </c>
      <c r="AQ26" s="254">
        <v>0</v>
      </c>
      <c r="AR26" s="252">
        <v>0</v>
      </c>
      <c r="AS26" s="252"/>
      <c r="AT26" s="253">
        <v>0</v>
      </c>
      <c r="AU26" s="254">
        <v>0</v>
      </c>
      <c r="AV26" s="252">
        <v>0</v>
      </c>
      <c r="AW26" s="252"/>
      <c r="AX26" s="253">
        <v>0</v>
      </c>
      <c r="AY26" s="254">
        <v>0</v>
      </c>
      <c r="AZ26" s="252">
        <v>0</v>
      </c>
      <c r="BA26" s="252"/>
      <c r="BB26" s="255">
        <v>0</v>
      </c>
      <c r="BC26" s="249">
        <v>0</v>
      </c>
      <c r="BD26" s="242">
        <v>0</v>
      </c>
      <c r="BE26" s="236">
        <v>0</v>
      </c>
      <c r="BF26" s="50">
        <v>0</v>
      </c>
      <c r="BG26" s="43">
        <v>0</v>
      </c>
      <c r="BH26" s="211">
        <v>0</v>
      </c>
      <c r="BI26" s="387">
        <v>0</v>
      </c>
      <c r="BJ26" s="177"/>
      <c r="BK26" s="177"/>
      <c r="BL26" s="177"/>
      <c r="BM26" s="177"/>
      <c r="BN26" s="177"/>
      <c r="BO26" s="177"/>
    </row>
    <row r="27" spans="1:67" s="11" customFormat="1" ht="13.9" customHeight="1" x14ac:dyDescent="0.2">
      <c r="A27" s="39" t="s">
        <v>30</v>
      </c>
      <c r="B27" s="212">
        <v>9886462</v>
      </c>
      <c r="C27" s="213">
        <v>9886462</v>
      </c>
      <c r="D27" s="213">
        <f t="shared" si="35"/>
        <v>0</v>
      </c>
      <c r="E27" s="215">
        <f t="shared" si="34"/>
        <v>9886462</v>
      </c>
      <c r="F27" s="212">
        <f t="shared" si="36"/>
        <v>8411795.0800000001</v>
      </c>
      <c r="G27" s="234">
        <v>823871.84</v>
      </c>
      <c r="H27" s="247">
        <v>697273.25000000012</v>
      </c>
      <c r="I27" s="247"/>
      <c r="J27" s="248">
        <v>697273.25000000012</v>
      </c>
      <c r="K27" s="234">
        <v>823871.83</v>
      </c>
      <c r="L27" s="247">
        <v>777393.67</v>
      </c>
      <c r="M27" s="247"/>
      <c r="N27" s="248">
        <v>777393.67</v>
      </c>
      <c r="O27" s="234">
        <v>823871.83</v>
      </c>
      <c r="P27" s="247">
        <v>0</v>
      </c>
      <c r="Q27" s="247"/>
      <c r="R27" s="248">
        <v>0</v>
      </c>
      <c r="S27" s="234">
        <v>823871.84</v>
      </c>
      <c r="T27" s="247">
        <v>0</v>
      </c>
      <c r="U27" s="247"/>
      <c r="V27" s="248">
        <v>0</v>
      </c>
      <c r="W27" s="234">
        <v>823871.83</v>
      </c>
      <c r="X27" s="247">
        <v>0</v>
      </c>
      <c r="Y27" s="247"/>
      <c r="Z27" s="248">
        <v>0</v>
      </c>
      <c r="AA27" s="234">
        <v>823871.83</v>
      </c>
      <c r="AB27" s="247">
        <v>0</v>
      </c>
      <c r="AC27" s="247"/>
      <c r="AD27" s="248">
        <v>0</v>
      </c>
      <c r="AE27" s="234">
        <v>823871.84</v>
      </c>
      <c r="AF27" s="247">
        <v>0</v>
      </c>
      <c r="AG27" s="247"/>
      <c r="AH27" s="248">
        <v>0</v>
      </c>
      <c r="AI27" s="234">
        <v>823871.83</v>
      </c>
      <c r="AJ27" s="247">
        <v>0</v>
      </c>
      <c r="AK27" s="247"/>
      <c r="AL27" s="248">
        <v>0</v>
      </c>
      <c r="AM27" s="234">
        <v>823871.83</v>
      </c>
      <c r="AN27" s="247">
        <v>0</v>
      </c>
      <c r="AO27" s="247"/>
      <c r="AP27" s="248">
        <v>0</v>
      </c>
      <c r="AQ27" s="234">
        <v>823871.84</v>
      </c>
      <c r="AR27" s="247">
        <v>0</v>
      </c>
      <c r="AS27" s="247"/>
      <c r="AT27" s="248">
        <v>0</v>
      </c>
      <c r="AU27" s="234">
        <v>823871.83</v>
      </c>
      <c r="AV27" s="247">
        <v>0</v>
      </c>
      <c r="AW27" s="247"/>
      <c r="AX27" s="248">
        <v>0</v>
      </c>
      <c r="AY27" s="234">
        <v>823871.83</v>
      </c>
      <c r="AZ27" s="247">
        <v>0</v>
      </c>
      <c r="BA27" s="247"/>
      <c r="BB27" s="246">
        <v>0</v>
      </c>
      <c r="BC27" s="250">
        <v>0</v>
      </c>
      <c r="BD27" s="238">
        <v>0</v>
      </c>
      <c r="BE27" s="235">
        <v>1647743.67</v>
      </c>
      <c r="BF27" s="57">
        <v>1474666.9200000002</v>
      </c>
      <c r="BG27" s="58">
        <v>1474666.9200000002</v>
      </c>
      <c r="BH27" s="214">
        <v>8411795.0800000001</v>
      </c>
      <c r="BI27" s="162">
        <v>0.85083977261026245</v>
      </c>
      <c r="BJ27" s="177"/>
      <c r="BK27" s="177"/>
      <c r="BL27" s="177"/>
      <c r="BM27" s="177"/>
      <c r="BN27" s="177"/>
      <c r="BO27" s="177"/>
    </row>
    <row r="28" spans="1:67" s="11" customFormat="1" ht="13.9" customHeight="1" x14ac:dyDescent="0.2">
      <c r="A28" s="16" t="s">
        <v>31</v>
      </c>
      <c r="B28" s="212">
        <v>13957</v>
      </c>
      <c r="C28" s="213">
        <v>13957</v>
      </c>
      <c r="D28" s="213">
        <f t="shared" si="35"/>
        <v>0</v>
      </c>
      <c r="E28" s="215">
        <f t="shared" si="34"/>
        <v>7978</v>
      </c>
      <c r="F28" s="216">
        <f t="shared" si="36"/>
        <v>0</v>
      </c>
      <c r="G28" s="234">
        <v>7978</v>
      </c>
      <c r="H28" s="247">
        <v>0</v>
      </c>
      <c r="I28" s="247"/>
      <c r="J28" s="248">
        <v>0</v>
      </c>
      <c r="K28" s="237">
        <v>0</v>
      </c>
      <c r="L28" s="247">
        <v>13957</v>
      </c>
      <c r="M28" s="388">
        <v>5</v>
      </c>
      <c r="N28" s="248">
        <v>13957</v>
      </c>
      <c r="O28" s="237">
        <v>0</v>
      </c>
      <c r="P28" s="247">
        <v>0</v>
      </c>
      <c r="Q28" s="247"/>
      <c r="R28" s="248">
        <v>0</v>
      </c>
      <c r="S28" s="237">
        <v>0</v>
      </c>
      <c r="T28" s="247">
        <v>0</v>
      </c>
      <c r="U28" s="247"/>
      <c r="V28" s="248">
        <v>0</v>
      </c>
      <c r="W28" s="237">
        <v>0</v>
      </c>
      <c r="X28" s="247">
        <v>0</v>
      </c>
      <c r="Y28" s="247"/>
      <c r="Z28" s="248">
        <v>0</v>
      </c>
      <c r="AA28" s="237">
        <v>0</v>
      </c>
      <c r="AB28" s="247">
        <v>0</v>
      </c>
      <c r="AC28" s="247"/>
      <c r="AD28" s="248">
        <v>0</v>
      </c>
      <c r="AE28" s="237">
        <v>0</v>
      </c>
      <c r="AF28" s="247">
        <v>0</v>
      </c>
      <c r="AG28" s="247"/>
      <c r="AH28" s="248">
        <v>0</v>
      </c>
      <c r="AI28" s="237">
        <v>0</v>
      </c>
      <c r="AJ28" s="247">
        <v>0</v>
      </c>
      <c r="AK28" s="247"/>
      <c r="AL28" s="248">
        <v>0</v>
      </c>
      <c r="AM28" s="237">
        <v>0</v>
      </c>
      <c r="AN28" s="247">
        <v>0</v>
      </c>
      <c r="AO28" s="247"/>
      <c r="AP28" s="248">
        <v>0</v>
      </c>
      <c r="AQ28" s="237">
        <v>0</v>
      </c>
      <c r="AR28" s="247">
        <v>0</v>
      </c>
      <c r="AS28" s="247"/>
      <c r="AT28" s="248">
        <v>0</v>
      </c>
      <c r="AU28" s="237">
        <v>0</v>
      </c>
      <c r="AV28" s="247">
        <v>0</v>
      </c>
      <c r="AW28" s="247"/>
      <c r="AX28" s="248">
        <v>0</v>
      </c>
      <c r="AY28" s="237">
        <v>0</v>
      </c>
      <c r="AZ28" s="247">
        <v>0</v>
      </c>
      <c r="BA28" s="247"/>
      <c r="BB28" s="246">
        <v>0</v>
      </c>
      <c r="BC28" s="251">
        <v>0</v>
      </c>
      <c r="BD28" s="225">
        <v>0</v>
      </c>
      <c r="BE28" s="234">
        <v>7978</v>
      </c>
      <c r="BF28" s="51">
        <v>13957</v>
      </c>
      <c r="BG28" s="44">
        <v>13957</v>
      </c>
      <c r="BH28" s="217">
        <v>-5979</v>
      </c>
      <c r="BI28" s="163">
        <v>-0.74943594885936327</v>
      </c>
      <c r="BJ28" s="177"/>
      <c r="BK28" s="177"/>
      <c r="BL28" s="177"/>
      <c r="BM28" s="177"/>
      <c r="BN28" s="177"/>
      <c r="BO28" s="177"/>
    </row>
    <row r="29" spans="1:67" s="11" customFormat="1" ht="13.9" customHeight="1" thickBot="1" x14ac:dyDescent="0.25">
      <c r="A29" s="15" t="s">
        <v>32</v>
      </c>
      <c r="B29" s="216">
        <v>24609</v>
      </c>
      <c r="C29" s="215">
        <v>24609</v>
      </c>
      <c r="D29" s="215">
        <f t="shared" si="35"/>
        <v>0</v>
      </c>
      <c r="E29" s="215">
        <f t="shared" si="34"/>
        <v>24609</v>
      </c>
      <c r="F29" s="216">
        <f t="shared" si="36"/>
        <v>24609</v>
      </c>
      <c r="G29" s="256">
        <v>6152.25</v>
      </c>
      <c r="H29" s="257">
        <v>0</v>
      </c>
      <c r="I29" s="257"/>
      <c r="J29" s="258">
        <v>0</v>
      </c>
      <c r="K29" s="259">
        <v>0</v>
      </c>
      <c r="L29" s="257">
        <v>0</v>
      </c>
      <c r="M29" s="257"/>
      <c r="N29" s="258">
        <v>0</v>
      </c>
      <c r="O29" s="259">
        <v>0</v>
      </c>
      <c r="P29" s="257">
        <v>0</v>
      </c>
      <c r="Q29" s="257"/>
      <c r="R29" s="258">
        <v>0</v>
      </c>
      <c r="S29" s="256">
        <v>6152.25</v>
      </c>
      <c r="T29" s="257">
        <v>0</v>
      </c>
      <c r="U29" s="257"/>
      <c r="V29" s="258">
        <v>0</v>
      </c>
      <c r="W29" s="259">
        <v>0</v>
      </c>
      <c r="X29" s="257">
        <v>0</v>
      </c>
      <c r="Y29" s="257"/>
      <c r="Z29" s="258">
        <v>0</v>
      </c>
      <c r="AA29" s="259">
        <v>0</v>
      </c>
      <c r="AB29" s="257">
        <v>0</v>
      </c>
      <c r="AC29" s="257"/>
      <c r="AD29" s="258">
        <v>0</v>
      </c>
      <c r="AE29" s="256">
        <v>6152.25</v>
      </c>
      <c r="AF29" s="257">
        <v>0</v>
      </c>
      <c r="AG29" s="257"/>
      <c r="AH29" s="258">
        <v>0</v>
      </c>
      <c r="AI29" s="259">
        <v>0</v>
      </c>
      <c r="AJ29" s="257">
        <v>0</v>
      </c>
      <c r="AK29" s="257"/>
      <c r="AL29" s="258">
        <v>0</v>
      </c>
      <c r="AM29" s="259">
        <v>0</v>
      </c>
      <c r="AN29" s="257">
        <v>0</v>
      </c>
      <c r="AO29" s="257"/>
      <c r="AP29" s="258">
        <v>0</v>
      </c>
      <c r="AQ29" s="256">
        <v>6152.25</v>
      </c>
      <c r="AR29" s="257">
        <v>0</v>
      </c>
      <c r="AS29" s="257"/>
      <c r="AT29" s="258">
        <v>0</v>
      </c>
      <c r="AU29" s="259">
        <v>0</v>
      </c>
      <c r="AV29" s="257">
        <v>0</v>
      </c>
      <c r="AW29" s="257"/>
      <c r="AX29" s="258">
        <v>0</v>
      </c>
      <c r="AY29" s="259">
        <v>0</v>
      </c>
      <c r="AZ29" s="257">
        <v>0</v>
      </c>
      <c r="BA29" s="257"/>
      <c r="BB29" s="260">
        <v>0</v>
      </c>
      <c r="BC29" s="250">
        <v>0</v>
      </c>
      <c r="BD29" s="238">
        <v>0</v>
      </c>
      <c r="BE29" s="235">
        <v>6152.25</v>
      </c>
      <c r="BF29" s="51">
        <v>0</v>
      </c>
      <c r="BG29" s="44">
        <v>0</v>
      </c>
      <c r="BH29" s="217">
        <v>24609</v>
      </c>
      <c r="BI29" s="163">
        <v>1</v>
      </c>
      <c r="BJ29" s="177"/>
      <c r="BK29" s="177"/>
      <c r="BL29" s="177"/>
      <c r="BM29" s="177"/>
      <c r="BN29" s="177"/>
      <c r="BO29" s="177"/>
    </row>
    <row r="30" spans="1:67" s="11" customFormat="1" ht="15.75" thickBot="1" x14ac:dyDescent="0.25">
      <c r="A30" s="35" t="s">
        <v>2</v>
      </c>
      <c r="B30" s="17">
        <f t="shared" ref="B30:H30" si="37">SUM(B13,B23,B26:B29)</f>
        <v>60610961</v>
      </c>
      <c r="C30" s="18">
        <f t="shared" si="37"/>
        <v>22824940</v>
      </c>
      <c r="D30" s="18">
        <f t="shared" si="37"/>
        <v>37786021</v>
      </c>
      <c r="E30" s="18">
        <f t="shared" si="37"/>
        <v>56045471.951999992</v>
      </c>
      <c r="F30" s="18">
        <f t="shared" si="37"/>
        <v>16564059.01</v>
      </c>
      <c r="G30" s="169">
        <f t="shared" si="37"/>
        <v>4600582.2750000004</v>
      </c>
      <c r="H30" s="170">
        <f t="shared" si="37"/>
        <v>4451732.21</v>
      </c>
      <c r="I30" s="171"/>
      <c r="J30" s="172">
        <f>SUM(J13,J23,J26:J29)</f>
        <v>4223667.21</v>
      </c>
      <c r="K30" s="169">
        <f>SUM(K13,K23,K26:K29)</f>
        <v>1863703.0550000002</v>
      </c>
      <c r="L30" s="170">
        <f>SUM(L13,L23,L26:L29)</f>
        <v>1809148.78</v>
      </c>
      <c r="M30" s="171"/>
      <c r="N30" s="172">
        <f>SUM(N13,N23,N26:N29)</f>
        <v>1740996.28</v>
      </c>
      <c r="O30" s="169">
        <f>SUM(O13,O23,O26:O29)</f>
        <v>1948161.8149999999</v>
      </c>
      <c r="P30" s="170">
        <f>SUM(P13,P23,P26:P29)</f>
        <v>0</v>
      </c>
      <c r="Q30" s="171"/>
      <c r="R30" s="172">
        <f>SUM(R13,R23,R26:R29)</f>
        <v>0</v>
      </c>
      <c r="S30" s="169">
        <f>SUM(S13,S23,S26:S29)</f>
        <v>6174880.7019999996</v>
      </c>
      <c r="T30" s="170">
        <f>SUM(T13,T23,T26:T29)</f>
        <v>0</v>
      </c>
      <c r="U30" s="171"/>
      <c r="V30" s="172">
        <f>SUM(V13,V23,V26:V29)</f>
        <v>0</v>
      </c>
      <c r="W30" s="169">
        <f>SUM(W13,W23,W26:W29)</f>
        <v>3194144.5334999999</v>
      </c>
      <c r="X30" s="170">
        <f>SUM(X13,X23,X26:X29)</f>
        <v>0</v>
      </c>
      <c r="Y30" s="171"/>
      <c r="Z30" s="172">
        <f>SUM(Z13,Z23,Z26:Z29)</f>
        <v>0</v>
      </c>
      <c r="AA30" s="169">
        <f>SUM(AA13,AA23,AA26:AA29)</f>
        <v>4588743.0750000002</v>
      </c>
      <c r="AB30" s="170">
        <f>SUM(AB13,AB23,AB26:AB29)</f>
        <v>0</v>
      </c>
      <c r="AC30" s="171"/>
      <c r="AD30" s="172">
        <f>SUM(AD13,AD23,AD26:AD29)</f>
        <v>0</v>
      </c>
      <c r="AE30" s="169">
        <f>SUM(AE13,AE23,AE26:AE29)</f>
        <v>7200678.0719999988</v>
      </c>
      <c r="AF30" s="170">
        <f>SUM(AF13,AF23,AF26:AF29)</f>
        <v>0</v>
      </c>
      <c r="AG30" s="171"/>
      <c r="AH30" s="172">
        <f>SUM(AH13,AH23,AH26:AH29)</f>
        <v>0</v>
      </c>
      <c r="AI30" s="169">
        <f>SUM(AI13,AI23,AI26:AI29)</f>
        <v>6740163.7234999994</v>
      </c>
      <c r="AJ30" s="170">
        <f>SUM(AJ13,AJ23,AJ26:AJ29)</f>
        <v>0</v>
      </c>
      <c r="AK30" s="171"/>
      <c r="AL30" s="172">
        <f>SUM(AL13,AL23,AL26:AL29)</f>
        <v>0</v>
      </c>
      <c r="AM30" s="169">
        <f>SUM(AM13,AM23,AM26:AM29)</f>
        <v>3996359.0550000002</v>
      </c>
      <c r="AN30" s="170">
        <f>SUM(AN13,AN23,AN26:AN29)</f>
        <v>0</v>
      </c>
      <c r="AO30" s="171"/>
      <c r="AP30" s="172">
        <f>SUM(AP13,AP23,AP26:AP29)</f>
        <v>0</v>
      </c>
      <c r="AQ30" s="169">
        <f>SUM(AQ13,AQ23,AQ26:AQ29)</f>
        <v>4192407.7019999996</v>
      </c>
      <c r="AR30" s="170">
        <f>SUM(AR13,AR23,AR26:AR29)</f>
        <v>0</v>
      </c>
      <c r="AS30" s="171"/>
      <c r="AT30" s="172">
        <f>SUM(AT13,AT23,AT26:AT29)</f>
        <v>0</v>
      </c>
      <c r="AU30" s="169">
        <f>SUM(AU13,AU23,AU26:AU29)</f>
        <v>4211591.5934999995</v>
      </c>
      <c r="AV30" s="170">
        <f>SUM(AV13,AV23,AV26:AV29)</f>
        <v>0</v>
      </c>
      <c r="AW30" s="171"/>
      <c r="AX30" s="172">
        <f>SUM(AX13,AX23,AX26:AX29)</f>
        <v>0</v>
      </c>
      <c r="AY30" s="169">
        <f>SUM(AY13,AY23,AY26:AY29)</f>
        <v>7334056.3504999988</v>
      </c>
      <c r="AZ30" s="170">
        <f>SUM(AZ13,AZ23,AZ26:AZ29)</f>
        <v>0</v>
      </c>
      <c r="BA30" s="171"/>
      <c r="BB30" s="172">
        <f t="shared" ref="BB30:BH30" si="38">SUM(BB13,BB23,BB26:BB29)</f>
        <v>0</v>
      </c>
      <c r="BC30" s="72">
        <f t="shared" si="38"/>
        <v>0</v>
      </c>
      <c r="BD30" s="38">
        <f t="shared" si="38"/>
        <v>0</v>
      </c>
      <c r="BE30" s="46">
        <f t="shared" si="38"/>
        <v>6464285.3300000001</v>
      </c>
      <c r="BF30" s="52">
        <f t="shared" si="38"/>
        <v>6260880.9900000002</v>
      </c>
      <c r="BG30" s="45">
        <f t="shared" si="38"/>
        <v>5964663.4900000002</v>
      </c>
      <c r="BH30" s="47">
        <f t="shared" si="38"/>
        <v>49784590.961999997</v>
      </c>
      <c r="BI30" s="164">
        <f t="shared" si="15"/>
        <v>0.88828926277287645</v>
      </c>
      <c r="BJ30" s="177"/>
      <c r="BK30" s="177"/>
      <c r="BL30" s="177"/>
      <c r="BM30" s="177"/>
      <c r="BN30" s="177"/>
      <c r="BO30" s="177"/>
    </row>
    <row r="31" spans="1:67" ht="15" thickBot="1" x14ac:dyDescent="0.25">
      <c r="A31" s="183"/>
      <c r="B31" s="176"/>
      <c r="C31" s="176"/>
      <c r="D31" s="176"/>
      <c r="E31" s="176"/>
      <c r="F31" s="176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4"/>
      <c r="Z31" s="180"/>
      <c r="AA31" s="180"/>
      <c r="AB31" s="180"/>
      <c r="AC31" s="184"/>
      <c r="AD31" s="180"/>
      <c r="AE31" s="180"/>
      <c r="AF31" s="180"/>
      <c r="AG31" s="184"/>
      <c r="AH31" s="180"/>
      <c r="AI31" s="180"/>
      <c r="AJ31" s="180"/>
      <c r="AK31" s="184"/>
      <c r="AL31" s="180"/>
      <c r="AM31" s="180"/>
      <c r="AN31" s="180"/>
      <c r="AO31" s="184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76"/>
      <c r="BF31" s="176"/>
      <c r="BG31" s="176"/>
      <c r="BH31" s="174"/>
      <c r="BI31" s="174"/>
      <c r="BJ31" s="177"/>
      <c r="BK31" s="177"/>
      <c r="BL31" s="177"/>
      <c r="BM31" s="177"/>
      <c r="BN31" s="177"/>
      <c r="BO31" s="177"/>
    </row>
    <row r="32" spans="1:67" x14ac:dyDescent="0.2">
      <c r="A32" s="183"/>
      <c r="B32" s="176"/>
      <c r="C32" s="176"/>
      <c r="D32" s="176"/>
      <c r="E32" s="176"/>
      <c r="F32" s="176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4"/>
      <c r="Z32" s="180"/>
      <c r="AA32" s="180"/>
      <c r="AB32" s="180"/>
      <c r="AC32" s="184"/>
      <c r="AD32" s="180"/>
      <c r="AE32" s="180"/>
      <c r="AF32" s="180"/>
      <c r="AG32" s="184"/>
      <c r="AH32" s="180"/>
      <c r="AI32" s="180"/>
      <c r="AJ32" s="180"/>
      <c r="AK32" s="184"/>
      <c r="AL32" s="180"/>
      <c r="AM32" s="180"/>
      <c r="AN32" s="180"/>
      <c r="AO32" s="184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76"/>
      <c r="BF32" s="176"/>
      <c r="BG32" s="176"/>
      <c r="BH32" s="174"/>
      <c r="BI32" s="174"/>
      <c r="BJ32" s="173"/>
      <c r="BK32" s="173"/>
      <c r="BL32" s="173"/>
      <c r="BM32" s="173"/>
      <c r="BN32" s="173"/>
      <c r="BO32" s="173"/>
    </row>
    <row r="33" spans="1:67" ht="15" thickBot="1" x14ac:dyDescent="0.25">
      <c r="A33" s="34" t="s">
        <v>33</v>
      </c>
      <c r="B33" s="185"/>
      <c r="C33" s="185"/>
      <c r="D33" s="185"/>
      <c r="E33" s="186"/>
      <c r="F33" s="186"/>
      <c r="G33" s="187">
        <f>G30</f>
        <v>4600582.2750000004</v>
      </c>
      <c r="H33" s="187">
        <f>H30</f>
        <v>4451732.21</v>
      </c>
      <c r="I33" s="187"/>
      <c r="J33" s="187">
        <f>J30</f>
        <v>4223667.21</v>
      </c>
      <c r="K33" s="187">
        <f>G33+K30</f>
        <v>6464285.3300000001</v>
      </c>
      <c r="L33" s="187">
        <f>H33+L30</f>
        <v>6260880.9900000002</v>
      </c>
      <c r="M33" s="187"/>
      <c r="N33" s="187">
        <f>J33+N30</f>
        <v>5964663.4900000002</v>
      </c>
      <c r="O33" s="187">
        <f>K33+O30</f>
        <v>8412447.1449999996</v>
      </c>
      <c r="P33" s="187">
        <f>L33+P30</f>
        <v>6260880.9900000002</v>
      </c>
      <c r="Q33" s="187"/>
      <c r="R33" s="187">
        <f>N33+R30</f>
        <v>5964663.4900000002</v>
      </c>
      <c r="S33" s="187">
        <f>O33+S30</f>
        <v>14587327.846999999</v>
      </c>
      <c r="T33" s="187">
        <f>P33+T30</f>
        <v>6260880.9900000002</v>
      </c>
      <c r="U33" s="187"/>
      <c r="V33" s="187">
        <f>R33+V30</f>
        <v>5964663.4900000002</v>
      </c>
      <c r="W33" s="187">
        <f>S33+W30</f>
        <v>17781472.3805</v>
      </c>
      <c r="X33" s="187">
        <f>T33+X30</f>
        <v>6260880.9900000002</v>
      </c>
      <c r="Y33" s="188"/>
      <c r="Z33" s="187">
        <f>V33+Z30</f>
        <v>5964663.4900000002</v>
      </c>
      <c r="AA33" s="187">
        <f>W33+AA30</f>
        <v>22370215.455499999</v>
      </c>
      <c r="AB33" s="187">
        <f>X33+AB30</f>
        <v>6260880.9900000002</v>
      </c>
      <c r="AC33" s="188"/>
      <c r="AD33" s="187">
        <f>Z33+AD30</f>
        <v>5964663.4900000002</v>
      </c>
      <c r="AE33" s="187">
        <f>+AA33+AE30</f>
        <v>29570893.527499996</v>
      </c>
      <c r="AF33" s="187">
        <f>AB33+AF30</f>
        <v>6260880.9900000002</v>
      </c>
      <c r="AG33" s="188"/>
      <c r="AH33" s="187">
        <f>AD33+AH30</f>
        <v>5964663.4900000002</v>
      </c>
      <c r="AI33" s="187">
        <f>AE33+AI30</f>
        <v>36311057.250999995</v>
      </c>
      <c r="AJ33" s="187">
        <f>AF33+AJ30</f>
        <v>6260880.9900000002</v>
      </c>
      <c r="AK33" s="188"/>
      <c r="AL33" s="187">
        <f>AH33+AL30</f>
        <v>5964663.4900000002</v>
      </c>
      <c r="AM33" s="187">
        <f>AI33+AM30</f>
        <v>40307416.305999994</v>
      </c>
      <c r="AN33" s="187">
        <f>AJ33+AN30</f>
        <v>6260880.9900000002</v>
      </c>
      <c r="AO33" s="188"/>
      <c r="AP33" s="187">
        <f>AL33+AP30</f>
        <v>5964663.4900000002</v>
      </c>
      <c r="AQ33" s="187">
        <f>AM33+AQ30</f>
        <v>44499824.007999994</v>
      </c>
      <c r="AR33" s="187">
        <f>AN33+AR30</f>
        <v>6260880.9900000002</v>
      </c>
      <c r="AS33" s="187"/>
      <c r="AT33" s="187">
        <f>AP33+AT30</f>
        <v>5964663.4900000002</v>
      </c>
      <c r="AU33" s="187">
        <f>AQ33+AU30</f>
        <v>48711415.60149999</v>
      </c>
      <c r="AV33" s="187">
        <f>AR33+AV30</f>
        <v>6260880.9900000002</v>
      </c>
      <c r="AW33" s="187"/>
      <c r="AX33" s="187">
        <f>AT33+AX30</f>
        <v>5964663.4900000002</v>
      </c>
      <c r="AY33" s="187">
        <f>AU33+AY30</f>
        <v>56045471.951999992</v>
      </c>
      <c r="AZ33" s="187">
        <f>AV33+AZ30</f>
        <v>6260880.9900000002</v>
      </c>
      <c r="BA33" s="187"/>
      <c r="BB33" s="187">
        <f>AX33+BB30</f>
        <v>5964663.4900000002</v>
      </c>
      <c r="BC33" s="187"/>
      <c r="BD33" s="187">
        <f>BB33+BD30</f>
        <v>5964663.4900000002</v>
      </c>
      <c r="BE33" s="174"/>
      <c r="BF33" s="176"/>
      <c r="BG33" s="176"/>
      <c r="BH33" s="174"/>
      <c r="BI33" s="174"/>
      <c r="BJ33" s="173"/>
      <c r="BK33" s="173"/>
      <c r="BL33" s="173"/>
      <c r="BM33" s="173"/>
      <c r="BN33" s="173"/>
      <c r="BO33" s="173"/>
    </row>
    <row r="34" spans="1:67" s="11" customFormat="1" ht="15" thickTop="1" x14ac:dyDescent="0.2">
      <c r="A34" s="33" t="s">
        <v>34</v>
      </c>
      <c r="B34" s="189"/>
      <c r="C34" s="189"/>
      <c r="D34" s="189"/>
      <c r="E34" s="189"/>
      <c r="F34" s="189"/>
      <c r="G34" s="402">
        <f>H30/G30</f>
        <v>0.96764538571370284</v>
      </c>
      <c r="H34" s="403"/>
      <c r="I34" s="403"/>
      <c r="J34" s="404"/>
      <c r="K34" s="402">
        <f>L30/K30</f>
        <v>0.97072802190582874</v>
      </c>
      <c r="L34" s="403"/>
      <c r="M34" s="403"/>
      <c r="N34" s="404"/>
      <c r="O34" s="402">
        <f>P30/O30</f>
        <v>0</v>
      </c>
      <c r="P34" s="403"/>
      <c r="Q34" s="403"/>
      <c r="R34" s="404"/>
      <c r="S34" s="402">
        <f>T30/S30</f>
        <v>0</v>
      </c>
      <c r="T34" s="403"/>
      <c r="U34" s="403"/>
      <c r="V34" s="404"/>
      <c r="W34" s="402">
        <f>X30/W30</f>
        <v>0</v>
      </c>
      <c r="X34" s="403"/>
      <c r="Y34" s="403"/>
      <c r="Z34" s="404"/>
      <c r="AA34" s="402">
        <f>AB30/AA30</f>
        <v>0</v>
      </c>
      <c r="AB34" s="403"/>
      <c r="AC34" s="403"/>
      <c r="AD34" s="404"/>
      <c r="AE34" s="399">
        <f>AF30/AE30</f>
        <v>0</v>
      </c>
      <c r="AF34" s="400"/>
      <c r="AG34" s="400"/>
      <c r="AH34" s="401"/>
      <c r="AI34" s="399">
        <f>AJ30/AI30</f>
        <v>0</v>
      </c>
      <c r="AJ34" s="400"/>
      <c r="AK34" s="400"/>
      <c r="AL34" s="401"/>
      <c r="AM34" s="399">
        <f>AN30/AM30</f>
        <v>0</v>
      </c>
      <c r="AN34" s="400"/>
      <c r="AO34" s="400"/>
      <c r="AP34" s="401"/>
      <c r="AQ34" s="399">
        <f>AR30/AQ30</f>
        <v>0</v>
      </c>
      <c r="AR34" s="400"/>
      <c r="AS34" s="400"/>
      <c r="AT34" s="401"/>
      <c r="AU34" s="399">
        <f>AV30/AU30</f>
        <v>0</v>
      </c>
      <c r="AV34" s="400"/>
      <c r="AW34" s="400"/>
      <c r="AX34" s="401"/>
      <c r="AY34" s="399">
        <f>AZ30/AY30</f>
        <v>0</v>
      </c>
      <c r="AZ34" s="400"/>
      <c r="BA34" s="400"/>
      <c r="BB34" s="401"/>
      <c r="BC34" s="190"/>
      <c r="BD34" s="191"/>
      <c r="BE34" s="177"/>
      <c r="BF34" s="179"/>
      <c r="BG34" s="176"/>
      <c r="BH34" s="174"/>
      <c r="BI34" s="174"/>
    </row>
    <row r="35" spans="1:67" s="11" customFormat="1" x14ac:dyDescent="0.2">
      <c r="A35" s="20" t="s">
        <v>35</v>
      </c>
      <c r="B35" s="189"/>
      <c r="C35" s="189"/>
      <c r="D35" s="189"/>
      <c r="E35" s="189"/>
      <c r="F35" s="189"/>
      <c r="G35" s="392">
        <f>H30/G30-1</f>
        <v>-3.2354614286297156E-2</v>
      </c>
      <c r="H35" s="393"/>
      <c r="I35" s="393"/>
      <c r="J35" s="394"/>
      <c r="K35" s="392">
        <f>L30/K30-1</f>
        <v>-2.9271978094171258E-2</v>
      </c>
      <c r="L35" s="393"/>
      <c r="M35" s="393"/>
      <c r="N35" s="394"/>
      <c r="O35" s="392">
        <f>P30/O30-1</f>
        <v>-1</v>
      </c>
      <c r="P35" s="393"/>
      <c r="Q35" s="393"/>
      <c r="R35" s="394"/>
      <c r="S35" s="392">
        <f>T30/S30-1</f>
        <v>-1</v>
      </c>
      <c r="T35" s="393"/>
      <c r="U35" s="393"/>
      <c r="V35" s="394"/>
      <c r="W35" s="392">
        <f>X30/W30-1</f>
        <v>-1</v>
      </c>
      <c r="X35" s="393"/>
      <c r="Y35" s="393"/>
      <c r="Z35" s="394"/>
      <c r="AA35" s="392">
        <f>AB30/AA30-1</f>
        <v>-1</v>
      </c>
      <c r="AB35" s="393"/>
      <c r="AC35" s="393"/>
      <c r="AD35" s="394"/>
      <c r="AE35" s="392">
        <f>AF30/AE30-1</f>
        <v>-1</v>
      </c>
      <c r="AF35" s="393"/>
      <c r="AG35" s="393"/>
      <c r="AH35" s="394"/>
      <c r="AI35" s="392">
        <f>AJ30/AI30-1</f>
        <v>-1</v>
      </c>
      <c r="AJ35" s="393"/>
      <c r="AK35" s="393"/>
      <c r="AL35" s="394"/>
      <c r="AM35" s="392">
        <f>AN30/AM30-1</f>
        <v>-1</v>
      </c>
      <c r="AN35" s="393"/>
      <c r="AO35" s="393"/>
      <c r="AP35" s="394"/>
      <c r="AQ35" s="392">
        <f>AR30/AQ30-1</f>
        <v>-1</v>
      </c>
      <c r="AR35" s="393"/>
      <c r="AS35" s="393"/>
      <c r="AT35" s="394"/>
      <c r="AU35" s="392">
        <f>AV30/AU30-1</f>
        <v>-1</v>
      </c>
      <c r="AV35" s="393"/>
      <c r="AW35" s="393"/>
      <c r="AX35" s="394"/>
      <c r="AY35" s="392">
        <f>AZ30/AY30-1</f>
        <v>-1</v>
      </c>
      <c r="AZ35" s="393"/>
      <c r="BA35" s="393"/>
      <c r="BB35" s="394"/>
      <c r="BC35" s="192"/>
      <c r="BD35" s="191"/>
      <c r="BE35" s="177"/>
      <c r="BF35" s="179"/>
      <c r="BG35" s="176"/>
      <c r="BH35" s="174"/>
      <c r="BI35" s="174"/>
    </row>
    <row r="36" spans="1:67" s="11" customFormat="1" x14ac:dyDescent="0.2">
      <c r="A36" s="19" t="s">
        <v>36</v>
      </c>
      <c r="B36" s="189"/>
      <c r="C36" s="189"/>
      <c r="D36" s="189"/>
      <c r="E36" s="189"/>
      <c r="F36" s="189"/>
      <c r="G36" s="395">
        <f>H30/G30</f>
        <v>0.96764538571370284</v>
      </c>
      <c r="H36" s="396"/>
      <c r="I36" s="396"/>
      <c r="J36" s="397"/>
      <c r="K36" s="395">
        <f>L33/K33</f>
        <v>0.96853413337805128</v>
      </c>
      <c r="L36" s="396"/>
      <c r="M36" s="396"/>
      <c r="N36" s="397"/>
      <c r="O36" s="395">
        <f>P33/O33</f>
        <v>0.7442401577192912</v>
      </c>
      <c r="P36" s="396"/>
      <c r="Q36" s="396"/>
      <c r="R36" s="397"/>
      <c r="S36" s="395">
        <f>T33/S33</f>
        <v>0.42919999164121075</v>
      </c>
      <c r="T36" s="396"/>
      <c r="U36" s="396"/>
      <c r="V36" s="397"/>
      <c r="W36" s="395">
        <f>X33/W33</f>
        <v>0.35210138148435766</v>
      </c>
      <c r="X36" s="396"/>
      <c r="Y36" s="396"/>
      <c r="Z36" s="397"/>
      <c r="AA36" s="395">
        <f>AB33/AA33</f>
        <v>0.27987575722971786</v>
      </c>
      <c r="AB36" s="396"/>
      <c r="AC36" s="396"/>
      <c r="AD36" s="397"/>
      <c r="AE36" s="395">
        <f>AF33/AE33</f>
        <v>0.21172444397656023</v>
      </c>
      <c r="AF36" s="396"/>
      <c r="AG36" s="396"/>
      <c r="AH36" s="397"/>
      <c r="AI36" s="398">
        <f>AJ33/AI33</f>
        <v>0.1724235388334108</v>
      </c>
      <c r="AJ36" s="398"/>
      <c r="AK36" s="398"/>
      <c r="AL36" s="398"/>
      <c r="AM36" s="398">
        <f>AN33/AM33</f>
        <v>0.15532826372371655</v>
      </c>
      <c r="AN36" s="398"/>
      <c r="AO36" s="398"/>
      <c r="AP36" s="398"/>
      <c r="AQ36" s="398">
        <f>AR33/AQ33</f>
        <v>0.14069451126086352</v>
      </c>
      <c r="AR36" s="398"/>
      <c r="AS36" s="398"/>
      <c r="AT36" s="398"/>
      <c r="AU36" s="398">
        <f>AV33/AU33</f>
        <v>0.12853005630588174</v>
      </c>
      <c r="AV36" s="398"/>
      <c r="AW36" s="398"/>
      <c r="AX36" s="398"/>
      <c r="AY36" s="398">
        <f>AZ33/AY33</f>
        <v>0.11171073722712366</v>
      </c>
      <c r="AZ36" s="398"/>
      <c r="BA36" s="398"/>
      <c r="BB36" s="398"/>
      <c r="BC36" s="190"/>
      <c r="BD36" s="191"/>
      <c r="BE36" s="177"/>
      <c r="BF36" s="179"/>
      <c r="BG36" s="176"/>
      <c r="BH36" s="174"/>
      <c r="BI36" s="174"/>
    </row>
    <row r="37" spans="1:67" s="11" customFormat="1" x14ac:dyDescent="0.2">
      <c r="A37" s="20" t="s">
        <v>37</v>
      </c>
      <c r="B37" s="189"/>
      <c r="C37" s="189"/>
      <c r="D37" s="189"/>
      <c r="E37" s="189"/>
      <c r="F37" s="189"/>
      <c r="G37" s="392">
        <f>H30/G30-1</f>
        <v>-3.2354614286297156E-2</v>
      </c>
      <c r="H37" s="393"/>
      <c r="I37" s="393"/>
      <c r="J37" s="394"/>
      <c r="K37" s="392">
        <f>L33/K33-1</f>
        <v>-3.1465866621948724E-2</v>
      </c>
      <c r="L37" s="393"/>
      <c r="M37" s="393"/>
      <c r="N37" s="394"/>
      <c r="O37" s="392">
        <f t="shared" ref="O37" si="39">P33/O33-1</f>
        <v>-0.2557598422807088</v>
      </c>
      <c r="P37" s="393"/>
      <c r="Q37" s="393"/>
      <c r="R37" s="394"/>
      <c r="S37" s="392">
        <f t="shared" ref="S37" si="40">T33/S33-1</f>
        <v>-0.57080000835878919</v>
      </c>
      <c r="T37" s="393"/>
      <c r="U37" s="393"/>
      <c r="V37" s="394"/>
      <c r="W37" s="392">
        <f>X33/W33-1</f>
        <v>-0.64789861851564234</v>
      </c>
      <c r="X37" s="393"/>
      <c r="Y37" s="393"/>
      <c r="Z37" s="394"/>
      <c r="AA37" s="392">
        <f t="shared" ref="AA37" si="41">AB33/AA33-1</f>
        <v>-0.72012424277028209</v>
      </c>
      <c r="AB37" s="393"/>
      <c r="AC37" s="393"/>
      <c r="AD37" s="394"/>
      <c r="AE37" s="392">
        <f t="shared" ref="AE37" si="42">AF33/AE33-1</f>
        <v>-0.78827555602343979</v>
      </c>
      <c r="AF37" s="393"/>
      <c r="AG37" s="393"/>
      <c r="AH37" s="394"/>
      <c r="AI37" s="392">
        <f t="shared" ref="AI37" si="43">AJ33/AI33-1</f>
        <v>-0.82757646116658923</v>
      </c>
      <c r="AJ37" s="393"/>
      <c r="AK37" s="393"/>
      <c r="AL37" s="394"/>
      <c r="AM37" s="392">
        <f t="shared" ref="AM37" si="44">AN33/AM33-1</f>
        <v>-0.84467173627628345</v>
      </c>
      <c r="AN37" s="393"/>
      <c r="AO37" s="393"/>
      <c r="AP37" s="394"/>
      <c r="AQ37" s="392">
        <f t="shared" ref="AQ37" si="45">AR33/AQ33-1</f>
        <v>-0.85930548873913648</v>
      </c>
      <c r="AR37" s="393"/>
      <c r="AS37" s="393"/>
      <c r="AT37" s="394"/>
      <c r="AU37" s="392">
        <f t="shared" ref="AU37" si="46">AV33/AU33-1</f>
        <v>-0.87146994369411823</v>
      </c>
      <c r="AV37" s="393"/>
      <c r="AW37" s="393"/>
      <c r="AX37" s="394"/>
      <c r="AY37" s="392">
        <f t="shared" ref="AY37" si="47">AZ33/AY33-1</f>
        <v>-0.88828926277287634</v>
      </c>
      <c r="AZ37" s="393"/>
      <c r="BA37" s="393"/>
      <c r="BB37" s="394"/>
      <c r="BC37" s="192"/>
      <c r="BD37" s="191"/>
      <c r="BE37" s="177"/>
      <c r="BF37" s="179"/>
      <c r="BG37" s="176"/>
      <c r="BH37" s="174"/>
      <c r="BI37" s="174"/>
    </row>
    <row r="38" spans="1:67" s="11" customFormat="1" x14ac:dyDescent="0.2">
      <c r="A38" s="193"/>
      <c r="B38" s="179"/>
      <c r="C38" s="179"/>
      <c r="D38" s="179"/>
      <c r="E38" s="179"/>
      <c r="F38" s="179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94"/>
      <c r="Z38" s="177"/>
      <c r="AA38" s="177"/>
      <c r="AB38" s="177"/>
      <c r="AC38" s="194"/>
      <c r="AD38" s="177"/>
      <c r="AE38" s="177"/>
      <c r="AF38" s="177"/>
      <c r="AG38" s="194"/>
      <c r="AH38" s="177"/>
      <c r="AI38" s="177"/>
      <c r="AJ38" s="177"/>
      <c r="AK38" s="194"/>
      <c r="AL38" s="177"/>
      <c r="AM38" s="177"/>
      <c r="AN38" s="177"/>
      <c r="AO38" s="194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G38" s="176"/>
      <c r="BH38" s="174"/>
      <c r="BI38" s="174"/>
    </row>
    <row r="39" spans="1:67" x14ac:dyDescent="0.2">
      <c r="A39" s="173"/>
      <c r="B39" s="174"/>
      <c r="C39" s="174"/>
      <c r="D39" s="174"/>
      <c r="E39" s="176"/>
      <c r="F39" s="176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80"/>
      <c r="X39" s="173"/>
      <c r="Y39" s="175"/>
      <c r="Z39" s="173"/>
      <c r="AA39" s="173"/>
      <c r="AB39" s="173"/>
      <c r="AC39" s="175"/>
      <c r="AD39" s="173"/>
      <c r="AE39" s="173"/>
      <c r="AF39" s="173"/>
      <c r="AG39" s="175"/>
      <c r="AH39" s="173"/>
      <c r="AI39" s="173"/>
      <c r="AJ39" s="173"/>
      <c r="AK39" s="175"/>
      <c r="AL39" s="173"/>
      <c r="AM39" s="173"/>
      <c r="AN39" s="173"/>
      <c r="AO39" s="175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6"/>
      <c r="BF39" s="176"/>
      <c r="BG39" s="176"/>
      <c r="BH39" s="174"/>
      <c r="BI39" s="174"/>
    </row>
    <row r="40" spans="1:67" x14ac:dyDescent="0.2">
      <c r="A40" s="173"/>
      <c r="B40" s="174"/>
      <c r="C40" s="174"/>
      <c r="D40" s="174"/>
      <c r="E40" s="174"/>
      <c r="F40" s="174"/>
      <c r="G40" s="173"/>
      <c r="H40" s="173"/>
      <c r="I40" s="173"/>
      <c r="J40" s="195"/>
      <c r="K40" s="173"/>
      <c r="L40" s="173"/>
      <c r="M40" s="173"/>
      <c r="N40" s="195"/>
      <c r="O40" s="173"/>
      <c r="P40" s="173"/>
      <c r="Q40" s="173"/>
      <c r="R40" s="195"/>
      <c r="S40" s="173"/>
      <c r="T40" s="173"/>
      <c r="U40" s="173"/>
      <c r="V40" s="195"/>
      <c r="W40" s="173"/>
      <c r="X40" s="173"/>
      <c r="Y40" s="175"/>
      <c r="Z40" s="173"/>
      <c r="AA40" s="173"/>
      <c r="AB40" s="173"/>
      <c r="AC40" s="175"/>
      <c r="AD40" s="196"/>
      <c r="AE40" s="173"/>
      <c r="AF40" s="173"/>
      <c r="AG40" s="175"/>
      <c r="AH40" s="196"/>
      <c r="AI40" s="173"/>
      <c r="AJ40" s="173"/>
      <c r="AK40" s="175"/>
      <c r="AL40" s="195"/>
      <c r="AM40" s="173"/>
      <c r="AN40" s="173"/>
      <c r="AO40" s="175"/>
      <c r="AP40" s="195"/>
      <c r="AQ40" s="173"/>
      <c r="AR40" s="173"/>
      <c r="AS40" s="173"/>
      <c r="AT40" s="195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4"/>
      <c r="BF40" s="179"/>
      <c r="BG40" s="176"/>
      <c r="BH40" s="174"/>
      <c r="BI40" s="174"/>
    </row>
    <row r="41" spans="1:67" x14ac:dyDescent="0.2">
      <c r="A41" s="173"/>
      <c r="B41" s="174"/>
      <c r="C41" s="174"/>
      <c r="D41" s="174"/>
      <c r="E41" s="174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5"/>
      <c r="Z41" s="173"/>
      <c r="AA41" s="173"/>
      <c r="AB41" s="173"/>
      <c r="AC41" s="175"/>
      <c r="AD41" s="173"/>
      <c r="AE41" s="173"/>
      <c r="AF41" s="173"/>
      <c r="AG41" s="175"/>
      <c r="AH41" s="173"/>
      <c r="AI41" s="173"/>
      <c r="AJ41" s="173"/>
      <c r="AK41" s="175"/>
      <c r="AL41" s="173"/>
      <c r="AM41" s="173"/>
      <c r="AN41" s="173"/>
      <c r="AO41" s="175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4"/>
      <c r="BF41" s="176"/>
      <c r="BG41" s="176"/>
      <c r="BH41" s="174"/>
      <c r="BI41" s="174"/>
    </row>
    <row r="43" spans="1:67" s="2" customFormat="1" x14ac:dyDescent="0.2">
      <c r="A43" s="173"/>
      <c r="B43" s="174"/>
      <c r="C43" s="179"/>
      <c r="D43" s="179"/>
      <c r="E43" s="179"/>
      <c r="F43" s="179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5"/>
      <c r="Z43" s="173"/>
      <c r="AA43" s="173"/>
      <c r="AB43" s="173"/>
      <c r="AC43" s="175"/>
      <c r="AD43" s="173"/>
      <c r="AE43" s="173"/>
      <c r="AF43" s="173"/>
      <c r="AG43" s="175"/>
      <c r="AH43" s="173"/>
      <c r="AI43" s="173"/>
      <c r="AJ43" s="173"/>
      <c r="AK43" s="175"/>
      <c r="AL43" s="173"/>
      <c r="AM43" s="173"/>
      <c r="AN43" s="173"/>
      <c r="AO43" s="175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9"/>
      <c r="BF43" s="179"/>
      <c r="BG43" s="179"/>
      <c r="BH43" s="174"/>
      <c r="BI43" s="174"/>
    </row>
    <row r="44" spans="1:67" s="2" customFormat="1" x14ac:dyDescent="0.2">
      <c r="A44" s="173"/>
      <c r="B44" s="174"/>
      <c r="C44" s="179"/>
      <c r="D44" s="179"/>
      <c r="E44" s="179"/>
      <c r="F44" s="179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5"/>
      <c r="Z44" s="173"/>
      <c r="AA44" s="173"/>
      <c r="AB44" s="173"/>
      <c r="AC44" s="175"/>
      <c r="AD44" s="173"/>
      <c r="AE44" s="173"/>
      <c r="AF44" s="173"/>
      <c r="AG44" s="175"/>
      <c r="AH44" s="173"/>
      <c r="AI44" s="173"/>
      <c r="AJ44" s="173"/>
      <c r="AK44" s="175"/>
      <c r="AL44" s="173"/>
      <c r="AM44" s="173"/>
      <c r="AN44" s="173"/>
      <c r="AO44" s="175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9"/>
      <c r="BF44" s="179"/>
      <c r="BG44" s="179"/>
      <c r="BH44" s="174"/>
      <c r="BI44" s="174"/>
    </row>
    <row r="45" spans="1:67" s="2" customFormat="1" x14ac:dyDescent="0.2">
      <c r="A45" s="173"/>
      <c r="B45" s="174"/>
      <c r="C45" s="179"/>
      <c r="D45" s="179"/>
      <c r="E45" s="179"/>
      <c r="F45" s="179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5"/>
      <c r="Z45" s="173"/>
      <c r="AA45" s="173"/>
      <c r="AB45" s="173"/>
      <c r="AC45" s="175"/>
      <c r="AD45" s="173"/>
      <c r="AE45" s="173"/>
      <c r="AF45" s="173"/>
      <c r="AG45" s="175"/>
      <c r="AH45" s="173"/>
      <c r="AI45" s="173"/>
      <c r="AJ45" s="173"/>
      <c r="AK45" s="175"/>
      <c r="AL45" s="173"/>
      <c r="AM45" s="173"/>
      <c r="AN45" s="173"/>
      <c r="AO45" s="175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9"/>
      <c r="BF45" s="179"/>
      <c r="BG45" s="179"/>
      <c r="BH45" s="174"/>
      <c r="BI45" s="174"/>
    </row>
    <row r="46" spans="1:67" s="2" customFormat="1" x14ac:dyDescent="0.2">
      <c r="A46" s="173"/>
      <c r="B46" s="174"/>
      <c r="C46" s="179"/>
      <c r="D46" s="179"/>
      <c r="E46" s="179"/>
      <c r="F46" s="179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5"/>
      <c r="Z46" s="173"/>
      <c r="AA46" s="173"/>
      <c r="AB46" s="173"/>
      <c r="AC46" s="175"/>
      <c r="AD46" s="173"/>
      <c r="AE46" s="173"/>
      <c r="AF46" s="173"/>
      <c r="AG46" s="175"/>
      <c r="AH46" s="173"/>
      <c r="AI46" s="173"/>
      <c r="AJ46" s="173"/>
      <c r="AK46" s="175"/>
      <c r="AL46" s="173"/>
      <c r="AM46" s="173"/>
      <c r="AN46" s="173"/>
      <c r="AO46" s="175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9"/>
      <c r="BF46" s="179"/>
      <c r="BG46" s="179"/>
      <c r="BH46" s="174"/>
      <c r="BI46" s="174"/>
    </row>
    <row r="47" spans="1:67" s="2" customFormat="1" x14ac:dyDescent="0.2">
      <c r="A47" s="173"/>
      <c r="B47" s="174"/>
      <c r="C47" s="179"/>
      <c r="D47" s="179"/>
      <c r="E47" s="179"/>
      <c r="F47" s="179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5"/>
      <c r="Z47" s="173"/>
      <c r="AA47" s="173"/>
      <c r="AB47" s="173"/>
      <c r="AC47" s="175"/>
      <c r="AD47" s="173"/>
      <c r="AE47" s="173"/>
      <c r="AF47" s="173"/>
      <c r="AG47" s="175"/>
      <c r="AH47" s="173"/>
      <c r="AI47" s="173"/>
      <c r="AJ47" s="173"/>
      <c r="AK47" s="175"/>
      <c r="AL47" s="173"/>
      <c r="AM47" s="173"/>
      <c r="AN47" s="173"/>
      <c r="AO47" s="175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9"/>
      <c r="BF47" s="174"/>
      <c r="BG47" s="179"/>
      <c r="BH47" s="174"/>
      <c r="BI47" s="174"/>
    </row>
    <row r="48" spans="1:67" s="2" customFormat="1" x14ac:dyDescent="0.2">
      <c r="A48" s="173"/>
      <c r="B48" s="174"/>
      <c r="C48" s="179"/>
      <c r="D48" s="179"/>
      <c r="E48" s="179"/>
      <c r="F48" s="179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5"/>
      <c r="Z48" s="173"/>
      <c r="AA48" s="173"/>
      <c r="AB48" s="173"/>
      <c r="AC48" s="175"/>
      <c r="AD48" s="173"/>
      <c r="AE48" s="173"/>
      <c r="AF48" s="173"/>
      <c r="AG48" s="175"/>
      <c r="AH48" s="173"/>
      <c r="AI48" s="173"/>
      <c r="AJ48" s="173"/>
      <c r="AK48" s="175"/>
      <c r="AL48" s="173"/>
      <c r="AM48" s="173"/>
      <c r="AN48" s="173"/>
      <c r="AO48" s="175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9"/>
      <c r="BF48" s="179"/>
      <c r="BG48" s="179"/>
      <c r="BH48" s="174"/>
      <c r="BI48" s="174"/>
    </row>
    <row r="49" spans="1:61" s="2" customFormat="1" x14ac:dyDescent="0.2">
      <c r="A49" s="173"/>
      <c r="B49" s="174"/>
      <c r="C49" s="179"/>
      <c r="D49" s="179"/>
      <c r="E49" s="179"/>
      <c r="F49" s="179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5"/>
      <c r="Z49" s="173"/>
      <c r="AA49" s="173"/>
      <c r="AB49" s="173"/>
      <c r="AC49" s="175"/>
      <c r="AD49" s="173"/>
      <c r="AE49" s="173"/>
      <c r="AF49" s="173"/>
      <c r="AG49" s="175"/>
      <c r="AH49" s="173"/>
      <c r="AI49" s="173"/>
      <c r="AJ49" s="173"/>
      <c r="AK49" s="175"/>
      <c r="AL49" s="173"/>
      <c r="AM49" s="173"/>
      <c r="AN49" s="173"/>
      <c r="AO49" s="175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9"/>
      <c r="BF49" s="179"/>
      <c r="BG49" s="179"/>
      <c r="BH49" s="174"/>
      <c r="BI49" s="174"/>
    </row>
    <row r="50" spans="1:61" s="2" customFormat="1" x14ac:dyDescent="0.2">
      <c r="A50" s="173"/>
      <c r="B50" s="174"/>
      <c r="C50" s="179"/>
      <c r="D50" s="179"/>
      <c r="E50" s="179"/>
      <c r="F50" s="179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5"/>
      <c r="Z50" s="173"/>
      <c r="AA50" s="173"/>
      <c r="AB50" s="173"/>
      <c r="AC50" s="175"/>
      <c r="AD50" s="173"/>
      <c r="AE50" s="173"/>
      <c r="AF50" s="173"/>
      <c r="AG50" s="175"/>
      <c r="AH50" s="173"/>
      <c r="AI50" s="173"/>
      <c r="AJ50" s="173"/>
      <c r="AK50" s="175"/>
      <c r="AL50" s="173"/>
      <c r="AM50" s="173"/>
      <c r="AN50" s="173"/>
      <c r="AO50" s="175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9"/>
      <c r="BF50" s="179"/>
      <c r="BG50" s="179"/>
      <c r="BH50" s="174"/>
      <c r="BI50" s="174"/>
    </row>
    <row r="51" spans="1:61" s="2" customFormat="1" x14ac:dyDescent="0.2">
      <c r="A51" s="173"/>
      <c r="B51" s="174"/>
      <c r="C51" s="179"/>
      <c r="D51" s="179"/>
      <c r="E51" s="179"/>
      <c r="F51" s="179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5"/>
      <c r="Z51" s="173"/>
      <c r="AA51" s="173"/>
      <c r="AB51" s="173"/>
      <c r="AC51" s="175"/>
      <c r="AD51" s="173"/>
      <c r="AE51" s="173"/>
      <c r="AF51" s="173"/>
      <c r="AG51" s="175"/>
      <c r="AH51" s="173"/>
      <c r="AI51" s="173"/>
      <c r="AJ51" s="173"/>
      <c r="AK51" s="175"/>
      <c r="AL51" s="173"/>
      <c r="AM51" s="173"/>
      <c r="AN51" s="173"/>
      <c r="AO51" s="175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9"/>
      <c r="BF51" s="179"/>
      <c r="BG51" s="179"/>
      <c r="BH51" s="174"/>
      <c r="BI51" s="174"/>
    </row>
    <row r="52" spans="1:61" s="2" customFormat="1" x14ac:dyDescent="0.2">
      <c r="A52" s="173"/>
      <c r="B52" s="174"/>
      <c r="C52" s="179"/>
      <c r="D52" s="179"/>
      <c r="E52" s="179"/>
      <c r="F52" s="179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5"/>
      <c r="Z52" s="173"/>
      <c r="AA52" s="173"/>
      <c r="AB52" s="173"/>
      <c r="AC52" s="175"/>
      <c r="AD52" s="173"/>
      <c r="AE52" s="173"/>
      <c r="AF52" s="173"/>
      <c r="AG52" s="175"/>
      <c r="AH52" s="173"/>
      <c r="AI52" s="173"/>
      <c r="AJ52" s="173"/>
      <c r="AK52" s="175"/>
      <c r="AL52" s="173"/>
      <c r="AM52" s="173"/>
      <c r="AN52" s="173"/>
      <c r="AO52" s="175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9"/>
      <c r="BF52" s="179"/>
      <c r="BG52" s="179"/>
      <c r="BH52" s="174"/>
      <c r="BI52" s="174"/>
    </row>
    <row r="53" spans="1:61" s="2" customFormat="1" x14ac:dyDescent="0.2">
      <c r="A53" s="173"/>
      <c r="B53" s="174"/>
      <c r="C53" s="179"/>
      <c r="D53" s="179"/>
      <c r="E53" s="179"/>
      <c r="F53" s="179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5"/>
      <c r="Z53" s="173"/>
      <c r="AA53" s="173"/>
      <c r="AB53" s="173"/>
      <c r="AC53" s="175"/>
      <c r="AD53" s="173"/>
      <c r="AE53" s="173"/>
      <c r="AF53" s="173"/>
      <c r="AG53" s="175"/>
      <c r="AH53" s="173"/>
      <c r="AI53" s="173"/>
      <c r="AJ53" s="173"/>
      <c r="AK53" s="175"/>
      <c r="AL53" s="173"/>
      <c r="AM53" s="173"/>
      <c r="AN53" s="173"/>
      <c r="AO53" s="175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9"/>
      <c r="BF53" s="179"/>
      <c r="BG53" s="179"/>
      <c r="BH53" s="174"/>
      <c r="BI53" s="174"/>
    </row>
    <row r="54" spans="1:61" s="2" customFormat="1" x14ac:dyDescent="0.2">
      <c r="A54" s="173"/>
      <c r="B54" s="174"/>
      <c r="C54" s="179"/>
      <c r="D54" s="179"/>
      <c r="E54" s="179"/>
      <c r="F54" s="179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5"/>
      <c r="Z54" s="173"/>
      <c r="AA54" s="173"/>
      <c r="AB54" s="173"/>
      <c r="AC54" s="175"/>
      <c r="AD54" s="173"/>
      <c r="AE54" s="173"/>
      <c r="AF54" s="173"/>
      <c r="AG54" s="175"/>
      <c r="AH54" s="173"/>
      <c r="AI54" s="173"/>
      <c r="AJ54" s="173"/>
      <c r="AK54" s="175"/>
      <c r="AL54" s="173"/>
      <c r="AM54" s="173"/>
      <c r="AN54" s="173"/>
      <c r="AO54" s="175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9"/>
      <c r="BF54" s="179"/>
      <c r="BG54" s="179"/>
      <c r="BH54" s="174"/>
      <c r="BI54" s="174"/>
    </row>
    <row r="55" spans="1:61" s="2" customFormat="1" x14ac:dyDescent="0.2">
      <c r="A55" s="173"/>
      <c r="B55" s="174"/>
      <c r="C55" s="179"/>
      <c r="D55" s="179"/>
      <c r="E55" s="179"/>
      <c r="F55" s="179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5"/>
      <c r="Z55" s="173"/>
      <c r="AA55" s="173"/>
      <c r="AB55" s="173"/>
      <c r="AC55" s="175"/>
      <c r="AD55" s="173"/>
      <c r="AE55" s="173"/>
      <c r="AF55" s="173"/>
      <c r="AG55" s="175"/>
      <c r="AH55" s="173"/>
      <c r="AI55" s="173"/>
      <c r="AJ55" s="173"/>
      <c r="AK55" s="175"/>
      <c r="AL55" s="173"/>
      <c r="AM55" s="173"/>
      <c r="AN55" s="173"/>
      <c r="AO55" s="175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9"/>
      <c r="BF55" s="179"/>
      <c r="BG55" s="179"/>
      <c r="BH55" s="174"/>
      <c r="BI55" s="174"/>
    </row>
  </sheetData>
  <mergeCells count="115">
    <mergeCell ref="B14:B22"/>
    <mergeCell ref="C14:C22"/>
    <mergeCell ref="D14:D22"/>
    <mergeCell ref="F14:F22"/>
    <mergeCell ref="B24:B25"/>
    <mergeCell ref="C24:C25"/>
    <mergeCell ref="D24:D25"/>
    <mergeCell ref="F24:F25"/>
    <mergeCell ref="AY10:BB10"/>
    <mergeCell ref="BC10:BD10"/>
    <mergeCell ref="A11:A12"/>
    <mergeCell ref="G11:G12"/>
    <mergeCell ref="AA10:AD10"/>
    <mergeCell ref="AE10:AH10"/>
    <mergeCell ref="G10:J10"/>
    <mergeCell ref="K10:N10"/>
    <mergeCell ref="O10:R10"/>
    <mergeCell ref="S10:V10"/>
    <mergeCell ref="W10:Z10"/>
    <mergeCell ref="H11:H12"/>
    <mergeCell ref="J11:J12"/>
    <mergeCell ref="K11:K12"/>
    <mergeCell ref="L11:L12"/>
    <mergeCell ref="N11:N12"/>
    <mergeCell ref="O11:O12"/>
    <mergeCell ref="P11:P12"/>
    <mergeCell ref="R11:R12"/>
    <mergeCell ref="S11:S12"/>
    <mergeCell ref="T11:T12"/>
    <mergeCell ref="V11:V12"/>
    <mergeCell ref="W11:W12"/>
    <mergeCell ref="BE10:BG10"/>
    <mergeCell ref="AI10:AL10"/>
    <mergeCell ref="AM10:AP10"/>
    <mergeCell ref="AQ10:AT10"/>
    <mergeCell ref="AU10:AX10"/>
    <mergeCell ref="X11:X12"/>
    <mergeCell ref="Z11:Z12"/>
    <mergeCell ref="AA11:AA12"/>
    <mergeCell ref="AB11:AB12"/>
    <mergeCell ref="AD11:AD12"/>
    <mergeCell ref="AE11:AE12"/>
    <mergeCell ref="AN11:AN12"/>
    <mergeCell ref="AP11:AP12"/>
    <mergeCell ref="AQ11:AQ12"/>
    <mergeCell ref="AR11:AR12"/>
    <mergeCell ref="AT11:AT12"/>
    <mergeCell ref="AU11:AU12"/>
    <mergeCell ref="AF11:AF12"/>
    <mergeCell ref="AH11:AH12"/>
    <mergeCell ref="AI11:AI12"/>
    <mergeCell ref="AJ11:AJ12"/>
    <mergeCell ref="AL11:AL12"/>
    <mergeCell ref="AM11:AM12"/>
    <mergeCell ref="BD11:BD12"/>
    <mergeCell ref="BE11:BE12"/>
    <mergeCell ref="BF11:BF12"/>
    <mergeCell ref="BG11:BG12"/>
    <mergeCell ref="BH11:BH12"/>
    <mergeCell ref="BI11:BI12"/>
    <mergeCell ref="AV11:AV12"/>
    <mergeCell ref="AX11:AX12"/>
    <mergeCell ref="AY11:AY12"/>
    <mergeCell ref="AZ11:AZ12"/>
    <mergeCell ref="BB11:BB12"/>
    <mergeCell ref="BC11:BC12"/>
    <mergeCell ref="AE34:AH34"/>
    <mergeCell ref="AI34:AL34"/>
    <mergeCell ref="AM34:AP34"/>
    <mergeCell ref="AQ34:AT34"/>
    <mergeCell ref="AU34:AX34"/>
    <mergeCell ref="AY34:BB34"/>
    <mergeCell ref="G34:J34"/>
    <mergeCell ref="K34:N34"/>
    <mergeCell ref="O34:R34"/>
    <mergeCell ref="S34:V34"/>
    <mergeCell ref="W34:Z34"/>
    <mergeCell ref="AA34:AD34"/>
    <mergeCell ref="AA36:AD36"/>
    <mergeCell ref="AE35:AH35"/>
    <mergeCell ref="AI35:AL35"/>
    <mergeCell ref="AM35:AP35"/>
    <mergeCell ref="AQ35:AT35"/>
    <mergeCell ref="AU35:AX35"/>
    <mergeCell ref="AY35:BB35"/>
    <mergeCell ref="G35:J35"/>
    <mergeCell ref="K35:N35"/>
    <mergeCell ref="O35:R35"/>
    <mergeCell ref="S35:V35"/>
    <mergeCell ref="W35:Z35"/>
    <mergeCell ref="AA35:AD35"/>
    <mergeCell ref="B9:F9"/>
    <mergeCell ref="AE37:AH37"/>
    <mergeCell ref="AI37:AL37"/>
    <mergeCell ref="AM37:AP37"/>
    <mergeCell ref="AQ37:AT37"/>
    <mergeCell ref="AU37:AX37"/>
    <mergeCell ref="AY37:BB37"/>
    <mergeCell ref="G37:J37"/>
    <mergeCell ref="K37:N37"/>
    <mergeCell ref="O37:R37"/>
    <mergeCell ref="S37:V37"/>
    <mergeCell ref="W37:Z37"/>
    <mergeCell ref="AA37:AD37"/>
    <mergeCell ref="AE36:AH36"/>
    <mergeCell ref="AI36:AL36"/>
    <mergeCell ref="AM36:AP36"/>
    <mergeCell ref="AQ36:AT36"/>
    <mergeCell ref="AU36:AX36"/>
    <mergeCell ref="AY36:BB36"/>
    <mergeCell ref="G36:J36"/>
    <mergeCell ref="K36:N36"/>
    <mergeCell ref="O36:R36"/>
    <mergeCell ref="S36:V36"/>
    <mergeCell ref="W36:Z36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7"/>
      <c r="B1" s="196"/>
      <c r="C1" s="196"/>
      <c r="D1" s="196"/>
      <c r="E1" s="196"/>
      <c r="F1" s="196"/>
      <c r="G1" s="196"/>
      <c r="H1" s="196"/>
      <c r="I1" s="196"/>
      <c r="J1" s="196"/>
    </row>
    <row r="2" spans="1:10" ht="15.75" x14ac:dyDescent="0.25">
      <c r="A2" s="22"/>
      <c r="B2" s="196"/>
      <c r="C2" s="196"/>
      <c r="D2" s="23"/>
      <c r="E2" s="23"/>
      <c r="F2" s="23"/>
      <c r="G2" s="196"/>
      <c r="H2" s="196"/>
      <c r="I2" s="23"/>
      <c r="J2" s="23"/>
    </row>
    <row r="3" spans="1:10" ht="15.75" x14ac:dyDescent="0.25">
      <c r="A3" s="24"/>
      <c r="B3" s="25"/>
      <c r="C3" s="196"/>
      <c r="D3" s="26"/>
      <c r="E3" s="26"/>
      <c r="F3" s="26"/>
      <c r="G3" s="196"/>
      <c r="H3" s="196"/>
      <c r="I3" s="26"/>
      <c r="J3" s="26"/>
    </row>
    <row r="4" spans="1:10" x14ac:dyDescent="0.25">
      <c r="A4" s="197"/>
      <c r="B4" s="27"/>
      <c r="C4" s="27"/>
      <c r="D4" s="196"/>
      <c r="E4" s="196"/>
      <c r="F4" s="196"/>
      <c r="G4" s="196"/>
      <c r="H4" s="196"/>
      <c r="I4" s="196"/>
      <c r="J4" s="196"/>
    </row>
    <row r="5" spans="1:10" x14ac:dyDescent="0.25">
      <c r="A5" s="197"/>
      <c r="B5" s="196"/>
      <c r="C5" s="196"/>
      <c r="D5" s="196"/>
      <c r="E5" s="196"/>
      <c r="F5" s="196"/>
      <c r="G5" s="196"/>
      <c r="H5" s="196"/>
      <c r="I5" s="196"/>
      <c r="J5" s="196"/>
    </row>
    <row r="6" spans="1:10" ht="15.75" x14ac:dyDescent="0.25">
      <c r="A6" s="451" t="s">
        <v>3</v>
      </c>
      <c r="B6" s="451"/>
      <c r="C6" s="451"/>
      <c r="D6" s="451"/>
      <c r="E6" s="451"/>
      <c r="F6" s="451"/>
      <c r="G6" s="196"/>
      <c r="H6" s="196"/>
      <c r="I6" s="196"/>
      <c r="J6" s="196"/>
    </row>
    <row r="7" spans="1:10" ht="15.75" x14ac:dyDescent="0.25">
      <c r="A7" s="452" t="s">
        <v>205</v>
      </c>
      <c r="B7" s="452"/>
      <c r="C7" s="452"/>
      <c r="D7" s="452"/>
      <c r="E7" s="452"/>
      <c r="F7" s="452"/>
      <c r="G7" s="196"/>
      <c r="H7" s="196"/>
      <c r="I7" s="196"/>
      <c r="J7" s="196"/>
    </row>
    <row r="8" spans="1:10" x14ac:dyDescent="0.25">
      <c r="A8" s="28"/>
      <c r="B8" s="25"/>
      <c r="C8" s="25"/>
      <c r="D8" s="25"/>
      <c r="E8" s="25"/>
      <c r="F8" s="25"/>
      <c r="G8" s="196"/>
      <c r="H8" s="196"/>
      <c r="I8" s="196"/>
      <c r="J8" s="196"/>
    </row>
    <row r="9" spans="1:10" x14ac:dyDescent="0.25">
      <c r="A9" s="197"/>
      <c r="B9" s="196"/>
      <c r="C9" s="196"/>
      <c r="D9" s="196"/>
      <c r="E9" s="196"/>
      <c r="F9" s="196"/>
      <c r="G9" s="196"/>
      <c r="H9" s="196"/>
      <c r="I9" s="196"/>
      <c r="J9" s="196"/>
    </row>
    <row r="10" spans="1:10" ht="15" customHeight="1" x14ac:dyDescent="0.25">
      <c r="A10" s="453" t="s">
        <v>41</v>
      </c>
      <c r="B10" s="454"/>
      <c r="C10" s="454"/>
      <c r="D10" s="454"/>
      <c r="E10" s="454"/>
      <c r="F10" s="454"/>
      <c r="G10" s="454"/>
      <c r="H10" s="454"/>
      <c r="I10" s="455"/>
      <c r="J10" s="56"/>
    </row>
    <row r="11" spans="1:10" ht="15" customHeight="1" x14ac:dyDescent="0.25">
      <c r="A11" s="198" t="s">
        <v>42</v>
      </c>
      <c r="B11" s="445" t="s">
        <v>43</v>
      </c>
      <c r="C11" s="446"/>
      <c r="D11" s="446"/>
      <c r="E11" s="446"/>
      <c r="F11" s="446"/>
      <c r="G11" s="446"/>
      <c r="H11" s="446"/>
      <c r="I11" s="447"/>
      <c r="J11" s="199"/>
    </row>
    <row r="12" spans="1:10" ht="31.5" customHeight="1" x14ac:dyDescent="0.25">
      <c r="A12" s="198" t="s">
        <v>44</v>
      </c>
      <c r="B12" s="445" t="s">
        <v>45</v>
      </c>
      <c r="C12" s="446"/>
      <c r="D12" s="446"/>
      <c r="E12" s="446"/>
      <c r="F12" s="446"/>
      <c r="G12" s="446"/>
      <c r="H12" s="446"/>
      <c r="I12" s="447"/>
      <c r="J12" s="199"/>
    </row>
    <row r="13" spans="1:10" ht="30.75" customHeight="1" x14ac:dyDescent="0.25">
      <c r="A13" s="198" t="s">
        <v>46</v>
      </c>
      <c r="B13" s="445" t="s">
        <v>47</v>
      </c>
      <c r="C13" s="446"/>
      <c r="D13" s="446"/>
      <c r="E13" s="446"/>
      <c r="F13" s="446"/>
      <c r="G13" s="446"/>
      <c r="H13" s="446"/>
      <c r="I13" s="447"/>
      <c r="J13" s="199"/>
    </row>
    <row r="14" spans="1:10" ht="14.45" customHeight="1" x14ac:dyDescent="0.25">
      <c r="A14" s="198" t="s">
        <v>48</v>
      </c>
      <c r="B14" s="445" t="s">
        <v>49</v>
      </c>
      <c r="C14" s="446"/>
      <c r="D14" s="446"/>
      <c r="E14" s="446"/>
      <c r="F14" s="446"/>
      <c r="G14" s="446"/>
      <c r="H14" s="446"/>
      <c r="I14" s="447"/>
      <c r="J14" s="199"/>
    </row>
    <row r="15" spans="1:10" ht="29.25" customHeight="1" x14ac:dyDescent="0.25">
      <c r="A15" s="198" t="s">
        <v>50</v>
      </c>
      <c r="B15" s="448" t="s">
        <v>225</v>
      </c>
      <c r="C15" s="449"/>
      <c r="D15" s="449"/>
      <c r="E15" s="449"/>
      <c r="F15" s="449"/>
      <c r="G15" s="449"/>
      <c r="H15" s="449"/>
      <c r="I15" s="450"/>
      <c r="J15" s="199"/>
    </row>
    <row r="16" spans="1:10" x14ac:dyDescent="0.25">
      <c r="A16" s="198" t="s">
        <v>51</v>
      </c>
      <c r="B16" s="445"/>
      <c r="C16" s="446"/>
      <c r="D16" s="446"/>
      <c r="E16" s="446"/>
      <c r="F16" s="446"/>
      <c r="G16" s="446"/>
      <c r="H16" s="446"/>
      <c r="I16" s="447"/>
      <c r="J16" s="199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3CE-D237-4C76-982A-DA655C7B51AB}">
  <dimension ref="A2:AX57"/>
  <sheetViews>
    <sheetView zoomScaleNormal="100" workbookViewId="0">
      <pane xSplit="4" ySplit="9" topLeftCell="E10" activePane="bottomRight" state="frozen"/>
      <selection pane="topRight" activeCell="F1" sqref="F1"/>
      <selection pane="bottomLeft" activeCell="A10" sqref="A10"/>
      <selection pane="bottomRight" activeCell="I36" sqref="I36"/>
    </sheetView>
  </sheetViews>
  <sheetFormatPr defaultColWidth="9.140625" defaultRowHeight="14.25" x14ac:dyDescent="0.2"/>
  <cols>
    <col min="1" max="1" width="13.28515625" style="263" bestFit="1" customWidth="1"/>
    <col min="2" max="2" width="63.7109375" style="261" bestFit="1" customWidth="1"/>
    <col min="3" max="3" width="18.140625" style="262" bestFit="1" customWidth="1"/>
    <col min="4" max="4" width="17.140625" style="262" customWidth="1"/>
    <col min="5" max="5" width="16.85546875" style="261" bestFit="1" customWidth="1"/>
    <col min="6" max="42" width="16.7109375" style="261" customWidth="1"/>
    <col min="43" max="46" width="16.85546875" style="261" bestFit="1" customWidth="1"/>
    <col min="47" max="47" width="17.7109375" style="261" bestFit="1" customWidth="1"/>
    <col min="48" max="48" width="16.85546875" style="261" bestFit="1" customWidth="1"/>
    <col min="49" max="49" width="15.7109375" style="261" bestFit="1" customWidth="1"/>
    <col min="50" max="50" width="16.42578125" style="261" bestFit="1" customWidth="1"/>
    <col min="51" max="16384" width="9.140625" style="261"/>
  </cols>
  <sheetData>
    <row r="2" spans="1:50" ht="15" thickBot="1" x14ac:dyDescent="0.25"/>
    <row r="3" spans="1:50" ht="15" customHeight="1" thickTop="1" x14ac:dyDescent="0.2">
      <c r="E3" s="456" t="s">
        <v>141</v>
      </c>
      <c r="F3" s="457"/>
      <c r="G3" s="458"/>
      <c r="H3" s="461" t="s">
        <v>142</v>
      </c>
      <c r="I3" s="462"/>
      <c r="J3" s="463"/>
      <c r="K3" s="461" t="s">
        <v>143</v>
      </c>
      <c r="L3" s="466"/>
      <c r="M3" s="467"/>
      <c r="N3" s="461" t="s">
        <v>144</v>
      </c>
      <c r="O3" s="466"/>
      <c r="P3" s="467"/>
      <c r="Q3" s="461" t="s">
        <v>145</v>
      </c>
      <c r="R3" s="462"/>
      <c r="S3" s="463"/>
      <c r="T3" s="461" t="s">
        <v>146</v>
      </c>
      <c r="U3" s="462"/>
      <c r="V3" s="463"/>
      <c r="W3" s="461" t="s">
        <v>135</v>
      </c>
      <c r="X3" s="462"/>
      <c r="Y3" s="463"/>
      <c r="Z3" s="461" t="s">
        <v>136</v>
      </c>
      <c r="AA3" s="462"/>
      <c r="AB3" s="463"/>
      <c r="AC3" s="461" t="s">
        <v>137</v>
      </c>
      <c r="AD3" s="462"/>
      <c r="AE3" s="463"/>
      <c r="AF3" s="461" t="s">
        <v>138</v>
      </c>
      <c r="AG3" s="462"/>
      <c r="AH3" s="463"/>
      <c r="AI3" s="461" t="s">
        <v>139</v>
      </c>
      <c r="AJ3" s="462"/>
      <c r="AK3" s="463"/>
      <c r="AL3" s="461" t="s">
        <v>140</v>
      </c>
      <c r="AM3" s="462"/>
      <c r="AN3" s="463"/>
      <c r="AO3" s="470" t="s">
        <v>147</v>
      </c>
      <c r="AP3" s="463"/>
    </row>
    <row r="4" spans="1:50" ht="15.75" customHeight="1" thickBot="1" x14ac:dyDescent="0.25">
      <c r="E4" s="459"/>
      <c r="F4" s="459"/>
      <c r="G4" s="460"/>
      <c r="H4" s="464"/>
      <c r="I4" s="464"/>
      <c r="J4" s="465"/>
      <c r="K4" s="468"/>
      <c r="L4" s="468"/>
      <c r="M4" s="469"/>
      <c r="N4" s="468"/>
      <c r="O4" s="468"/>
      <c r="P4" s="469"/>
      <c r="Q4" s="464"/>
      <c r="R4" s="464"/>
      <c r="S4" s="465"/>
      <c r="T4" s="464"/>
      <c r="U4" s="464"/>
      <c r="V4" s="465"/>
      <c r="W4" s="464"/>
      <c r="X4" s="464"/>
      <c r="Y4" s="465"/>
      <c r="Z4" s="464"/>
      <c r="AA4" s="464"/>
      <c r="AB4" s="465"/>
      <c r="AC4" s="464"/>
      <c r="AD4" s="464"/>
      <c r="AE4" s="465"/>
      <c r="AF4" s="464"/>
      <c r="AG4" s="464"/>
      <c r="AH4" s="465"/>
      <c r="AI4" s="464"/>
      <c r="AJ4" s="464"/>
      <c r="AK4" s="465"/>
      <c r="AL4" s="464"/>
      <c r="AM4" s="464"/>
      <c r="AN4" s="465"/>
      <c r="AO4" s="471"/>
      <c r="AP4" s="465"/>
    </row>
    <row r="5" spans="1:50" ht="15" customHeight="1" thickBot="1" x14ac:dyDescent="0.25">
      <c r="C5" s="472" t="s">
        <v>212</v>
      </c>
      <c r="D5" s="474" t="s">
        <v>149</v>
      </c>
      <c r="E5" s="477" t="s">
        <v>52</v>
      </c>
      <c r="F5" s="479" t="s">
        <v>53</v>
      </c>
      <c r="G5" s="482" t="s">
        <v>54</v>
      </c>
      <c r="H5" s="484" t="s">
        <v>55</v>
      </c>
      <c r="I5" s="481" t="s">
        <v>56</v>
      </c>
      <c r="J5" s="482" t="s">
        <v>57</v>
      </c>
      <c r="K5" s="484" t="s">
        <v>58</v>
      </c>
      <c r="L5" s="481" t="s">
        <v>59</v>
      </c>
      <c r="M5" s="482" t="s">
        <v>60</v>
      </c>
      <c r="N5" s="484" t="s">
        <v>61</v>
      </c>
      <c r="O5" s="481" t="s">
        <v>62</v>
      </c>
      <c r="P5" s="482" t="s">
        <v>63</v>
      </c>
      <c r="Q5" s="484" t="s">
        <v>64</v>
      </c>
      <c r="R5" s="481" t="s">
        <v>65</v>
      </c>
      <c r="S5" s="482" t="s">
        <v>66</v>
      </c>
      <c r="T5" s="484" t="s">
        <v>67</v>
      </c>
      <c r="U5" s="481" t="s">
        <v>68</v>
      </c>
      <c r="V5" s="482" t="s">
        <v>69</v>
      </c>
      <c r="W5" s="484" t="s">
        <v>70</v>
      </c>
      <c r="X5" s="481" t="s">
        <v>71</v>
      </c>
      <c r="Y5" s="482" t="s">
        <v>72</v>
      </c>
      <c r="Z5" s="484" t="s">
        <v>73</v>
      </c>
      <c r="AA5" s="481" t="s">
        <v>74</v>
      </c>
      <c r="AB5" s="482" t="s">
        <v>75</v>
      </c>
      <c r="AC5" s="484" t="s">
        <v>76</v>
      </c>
      <c r="AD5" s="481" t="s">
        <v>77</v>
      </c>
      <c r="AE5" s="482" t="s">
        <v>78</v>
      </c>
      <c r="AF5" s="484" t="s">
        <v>79</v>
      </c>
      <c r="AG5" s="481" t="s">
        <v>80</v>
      </c>
      <c r="AH5" s="482" t="s">
        <v>81</v>
      </c>
      <c r="AI5" s="484" t="s">
        <v>82</v>
      </c>
      <c r="AJ5" s="481" t="s">
        <v>83</v>
      </c>
      <c r="AK5" s="482" t="s">
        <v>84</v>
      </c>
      <c r="AL5" s="484" t="s">
        <v>85</v>
      </c>
      <c r="AM5" s="481" t="s">
        <v>86</v>
      </c>
      <c r="AN5" s="482" t="s">
        <v>87</v>
      </c>
      <c r="AO5" s="489" t="s">
        <v>88</v>
      </c>
      <c r="AP5" s="492" t="s">
        <v>89</v>
      </c>
      <c r="AQ5" s="494" t="s">
        <v>90</v>
      </c>
      <c r="AR5" s="486" t="s">
        <v>211</v>
      </c>
      <c r="AS5" s="486" t="s">
        <v>91</v>
      </c>
      <c r="AT5" s="486" t="s">
        <v>210</v>
      </c>
      <c r="AU5" s="486" t="s">
        <v>209</v>
      </c>
      <c r="AV5" s="486" t="s">
        <v>208</v>
      </c>
      <c r="AW5" s="486" t="s">
        <v>207</v>
      </c>
    </row>
    <row r="6" spans="1:50" ht="15.75" customHeight="1" thickBot="1" x14ac:dyDescent="0.3">
      <c r="A6" s="487" t="s">
        <v>3</v>
      </c>
      <c r="B6" s="487"/>
      <c r="C6" s="472"/>
      <c r="D6" s="475"/>
      <c r="E6" s="478"/>
      <c r="F6" s="480"/>
      <c r="G6" s="483"/>
      <c r="H6" s="478"/>
      <c r="I6" s="485"/>
      <c r="J6" s="483"/>
      <c r="K6" s="478"/>
      <c r="L6" s="485"/>
      <c r="M6" s="483"/>
      <c r="N6" s="478"/>
      <c r="O6" s="485"/>
      <c r="P6" s="483"/>
      <c r="Q6" s="478"/>
      <c r="R6" s="485"/>
      <c r="S6" s="483"/>
      <c r="T6" s="478"/>
      <c r="U6" s="485"/>
      <c r="V6" s="483"/>
      <c r="W6" s="478"/>
      <c r="X6" s="485"/>
      <c r="Y6" s="483"/>
      <c r="Z6" s="478"/>
      <c r="AA6" s="485"/>
      <c r="AB6" s="483"/>
      <c r="AC6" s="478"/>
      <c r="AD6" s="485"/>
      <c r="AE6" s="483"/>
      <c r="AF6" s="478"/>
      <c r="AG6" s="485"/>
      <c r="AH6" s="483"/>
      <c r="AI6" s="478"/>
      <c r="AJ6" s="485"/>
      <c r="AK6" s="483"/>
      <c r="AL6" s="478"/>
      <c r="AM6" s="485"/>
      <c r="AN6" s="483"/>
      <c r="AO6" s="490"/>
      <c r="AP6" s="493"/>
      <c r="AQ6" s="494"/>
      <c r="AR6" s="486"/>
      <c r="AS6" s="486"/>
      <c r="AT6" s="486"/>
      <c r="AU6" s="486"/>
      <c r="AV6" s="486"/>
      <c r="AW6" s="486"/>
    </row>
    <row r="7" spans="1:50" ht="16.5" thickBot="1" x14ac:dyDescent="0.3">
      <c r="A7" s="488" t="s">
        <v>148</v>
      </c>
      <c r="B7" s="488"/>
      <c r="C7" s="472"/>
      <c r="D7" s="475"/>
      <c r="E7" s="478"/>
      <c r="F7" s="480"/>
      <c r="G7" s="483"/>
      <c r="H7" s="478"/>
      <c r="I7" s="485"/>
      <c r="J7" s="483"/>
      <c r="K7" s="478"/>
      <c r="L7" s="485"/>
      <c r="M7" s="483"/>
      <c r="N7" s="478"/>
      <c r="O7" s="485"/>
      <c r="P7" s="483"/>
      <c r="Q7" s="478"/>
      <c r="R7" s="485"/>
      <c r="S7" s="483"/>
      <c r="T7" s="478"/>
      <c r="U7" s="485"/>
      <c r="V7" s="483"/>
      <c r="W7" s="478"/>
      <c r="X7" s="485"/>
      <c r="Y7" s="483"/>
      <c r="Z7" s="478"/>
      <c r="AA7" s="485"/>
      <c r="AB7" s="483"/>
      <c r="AC7" s="478"/>
      <c r="AD7" s="485"/>
      <c r="AE7" s="483"/>
      <c r="AF7" s="478"/>
      <c r="AG7" s="485"/>
      <c r="AH7" s="483"/>
      <c r="AI7" s="478"/>
      <c r="AJ7" s="485"/>
      <c r="AK7" s="483"/>
      <c r="AL7" s="478"/>
      <c r="AM7" s="485"/>
      <c r="AN7" s="483"/>
      <c r="AO7" s="490"/>
      <c r="AP7" s="493"/>
      <c r="AQ7" s="494"/>
      <c r="AR7" s="486"/>
      <c r="AS7" s="486"/>
      <c r="AT7" s="486"/>
      <c r="AU7" s="486"/>
      <c r="AV7" s="486"/>
      <c r="AW7" s="486"/>
    </row>
    <row r="8" spans="1:50" ht="15.75" customHeight="1" thickBot="1" x14ac:dyDescent="0.25">
      <c r="C8" s="472"/>
      <c r="D8" s="475"/>
      <c r="E8" s="478"/>
      <c r="F8" s="480"/>
      <c r="G8" s="483"/>
      <c r="H8" s="478"/>
      <c r="I8" s="485"/>
      <c r="J8" s="483"/>
      <c r="K8" s="478"/>
      <c r="L8" s="485"/>
      <c r="M8" s="483"/>
      <c r="N8" s="478"/>
      <c r="O8" s="485"/>
      <c r="P8" s="483"/>
      <c r="Q8" s="478"/>
      <c r="R8" s="485"/>
      <c r="S8" s="483"/>
      <c r="T8" s="478"/>
      <c r="U8" s="485"/>
      <c r="V8" s="483"/>
      <c r="W8" s="478"/>
      <c r="X8" s="485"/>
      <c r="Y8" s="483"/>
      <c r="Z8" s="478"/>
      <c r="AA8" s="485"/>
      <c r="AB8" s="483"/>
      <c r="AC8" s="478"/>
      <c r="AD8" s="485"/>
      <c r="AE8" s="483"/>
      <c r="AF8" s="478"/>
      <c r="AG8" s="485"/>
      <c r="AH8" s="483"/>
      <c r="AI8" s="478"/>
      <c r="AJ8" s="485"/>
      <c r="AK8" s="483"/>
      <c r="AL8" s="478"/>
      <c r="AM8" s="485"/>
      <c r="AN8" s="483"/>
      <c r="AO8" s="490"/>
      <c r="AP8" s="493"/>
      <c r="AQ8" s="494"/>
      <c r="AR8" s="486"/>
      <c r="AS8" s="486"/>
      <c r="AT8" s="486"/>
      <c r="AU8" s="486"/>
      <c r="AV8" s="486"/>
      <c r="AW8" s="486"/>
    </row>
    <row r="9" spans="1:50" ht="27" customHeight="1" thickBot="1" x14ac:dyDescent="0.25">
      <c r="A9" s="31" t="s">
        <v>92</v>
      </c>
      <c r="B9" s="31" t="s">
        <v>93</v>
      </c>
      <c r="C9" s="473"/>
      <c r="D9" s="476"/>
      <c r="E9" s="478"/>
      <c r="F9" s="481"/>
      <c r="G9" s="483"/>
      <c r="H9" s="478"/>
      <c r="I9" s="485"/>
      <c r="J9" s="483"/>
      <c r="K9" s="478"/>
      <c r="L9" s="485"/>
      <c r="M9" s="483"/>
      <c r="N9" s="478"/>
      <c r="O9" s="485"/>
      <c r="P9" s="483"/>
      <c r="Q9" s="478"/>
      <c r="R9" s="485"/>
      <c r="S9" s="483"/>
      <c r="T9" s="478"/>
      <c r="U9" s="485"/>
      <c r="V9" s="483"/>
      <c r="W9" s="478"/>
      <c r="X9" s="485"/>
      <c r="Y9" s="483"/>
      <c r="Z9" s="478"/>
      <c r="AA9" s="485"/>
      <c r="AB9" s="483"/>
      <c r="AC9" s="478"/>
      <c r="AD9" s="485"/>
      <c r="AE9" s="483"/>
      <c r="AF9" s="478"/>
      <c r="AG9" s="485"/>
      <c r="AH9" s="483"/>
      <c r="AI9" s="478"/>
      <c r="AJ9" s="485"/>
      <c r="AK9" s="483"/>
      <c r="AL9" s="478"/>
      <c r="AM9" s="485"/>
      <c r="AN9" s="483"/>
      <c r="AO9" s="491"/>
      <c r="AP9" s="493"/>
      <c r="AQ9" s="494"/>
      <c r="AR9" s="486"/>
      <c r="AS9" s="486"/>
      <c r="AT9" s="486"/>
      <c r="AU9" s="486"/>
      <c r="AV9" s="486"/>
      <c r="AW9" s="486"/>
    </row>
    <row r="10" spans="1:50" s="13" customFormat="1" ht="15" x14ac:dyDescent="0.25">
      <c r="A10" s="100"/>
      <c r="B10" s="101" t="s">
        <v>94</v>
      </c>
      <c r="C10" s="324"/>
      <c r="D10" s="102"/>
      <c r="E10" s="103"/>
      <c r="F10" s="104"/>
      <c r="G10" s="105"/>
      <c r="H10" s="103"/>
      <c r="I10" s="104"/>
      <c r="J10" s="105"/>
      <c r="K10" s="103"/>
      <c r="L10" s="104"/>
      <c r="M10" s="105"/>
      <c r="N10" s="103"/>
      <c r="O10" s="104"/>
      <c r="P10" s="105"/>
      <c r="Q10" s="103"/>
      <c r="R10" s="104"/>
      <c r="S10" s="105"/>
      <c r="T10" s="103"/>
      <c r="U10" s="104"/>
      <c r="V10" s="105"/>
      <c r="W10" s="103"/>
      <c r="X10" s="104"/>
      <c r="Y10" s="105"/>
      <c r="Z10" s="103"/>
      <c r="AA10" s="104"/>
      <c r="AB10" s="105"/>
      <c r="AC10" s="103"/>
      <c r="AD10" s="104"/>
      <c r="AE10" s="105"/>
      <c r="AF10" s="103"/>
      <c r="AG10" s="104"/>
      <c r="AH10" s="105"/>
      <c r="AI10" s="103"/>
      <c r="AJ10" s="104"/>
      <c r="AK10" s="105"/>
      <c r="AL10" s="103"/>
      <c r="AM10" s="104"/>
      <c r="AN10" s="105"/>
      <c r="AO10" s="113"/>
      <c r="AP10" s="113"/>
      <c r="AQ10" s="104"/>
      <c r="AR10" s="104"/>
      <c r="AS10" s="104"/>
      <c r="AT10" s="104"/>
      <c r="AU10" s="104"/>
      <c r="AV10" s="104"/>
      <c r="AW10" s="104"/>
      <c r="AX10" s="264"/>
    </row>
    <row r="11" spans="1:50" x14ac:dyDescent="0.2">
      <c r="A11" s="201" t="s">
        <v>183</v>
      </c>
      <c r="B11" s="322" t="s">
        <v>164</v>
      </c>
      <c r="C11" s="329" t="s">
        <v>94</v>
      </c>
      <c r="D11" s="328">
        <v>2250000</v>
      </c>
      <c r="E11" s="327">
        <v>2250000</v>
      </c>
      <c r="F11" s="318">
        <v>2250000</v>
      </c>
      <c r="G11" s="326">
        <v>2250000</v>
      </c>
      <c r="H11" s="327">
        <v>0</v>
      </c>
      <c r="I11" s="318">
        <v>0</v>
      </c>
      <c r="J11" s="326">
        <v>0</v>
      </c>
      <c r="K11" s="327">
        <v>0</v>
      </c>
      <c r="L11" s="318">
        <v>0</v>
      </c>
      <c r="M11" s="326">
        <v>0</v>
      </c>
      <c r="N11" s="327">
        <v>0</v>
      </c>
      <c r="O11" s="318">
        <v>0</v>
      </c>
      <c r="P11" s="326">
        <v>0</v>
      </c>
      <c r="Q11" s="327">
        <v>0</v>
      </c>
      <c r="R11" s="318">
        <v>0</v>
      </c>
      <c r="S11" s="326">
        <v>0</v>
      </c>
      <c r="T11" s="327">
        <v>0</v>
      </c>
      <c r="U11" s="318">
        <v>0</v>
      </c>
      <c r="V11" s="326">
        <v>0</v>
      </c>
      <c r="W11" s="327">
        <v>0</v>
      </c>
      <c r="X11" s="318">
        <v>0</v>
      </c>
      <c r="Y11" s="326">
        <v>0</v>
      </c>
      <c r="Z11" s="327">
        <v>0</v>
      </c>
      <c r="AA11" s="318">
        <v>0</v>
      </c>
      <c r="AB11" s="326">
        <v>0</v>
      </c>
      <c r="AC11" s="327">
        <v>0</v>
      </c>
      <c r="AD11" s="318">
        <v>0</v>
      </c>
      <c r="AE11" s="326">
        <v>0</v>
      </c>
      <c r="AF11" s="327">
        <v>0</v>
      </c>
      <c r="AG11" s="318">
        <v>0</v>
      </c>
      <c r="AH11" s="326">
        <v>0</v>
      </c>
      <c r="AI11" s="327">
        <v>0</v>
      </c>
      <c r="AJ11" s="318">
        <v>0</v>
      </c>
      <c r="AK11" s="326">
        <v>0</v>
      </c>
      <c r="AL11" s="327">
        <v>0</v>
      </c>
      <c r="AM11" s="318">
        <v>0</v>
      </c>
      <c r="AN11" s="326">
        <v>0</v>
      </c>
      <c r="AO11" s="121">
        <v>0</v>
      </c>
      <c r="AP11" s="118">
        <v>0</v>
      </c>
      <c r="AQ11" s="325">
        <f t="shared" ref="AQ11:AQ29" si="0">SUM(E11,H11,K11,N11,Q11,T11,W11,Z11,AC11,AF11,AI11,AL11)</f>
        <v>2250000</v>
      </c>
      <c r="AR11" s="316">
        <f t="shared" ref="AR11:AR29" si="1">AQ11-AT11</f>
        <v>0</v>
      </c>
      <c r="AS11" s="315">
        <v>0</v>
      </c>
      <c r="AT11" s="315">
        <f t="shared" ref="AT11:AT29" si="2">SUM(F11,I11,L11,O11,R11,U11,X11,AA11,AD11,AG11,AJ11,AM11,AO11)</f>
        <v>2250000</v>
      </c>
      <c r="AU11" s="315">
        <f t="shared" ref="AU11:AU29" si="3">AS11-AT11</f>
        <v>-2250000</v>
      </c>
      <c r="AV11" s="315">
        <f t="shared" ref="AV11:AV29" si="4">SUM(G11,J11,M11,P11,S11,V11,Y11,AB11,AE11,AH11,AK11,AN11,AP11)</f>
        <v>2250000</v>
      </c>
      <c r="AW11" s="315">
        <f t="shared" ref="AW11:AW29" si="5">SUM(AT11-AV11)</f>
        <v>0</v>
      </c>
      <c r="AX11" s="264"/>
    </row>
    <row r="12" spans="1:50" x14ac:dyDescent="0.2">
      <c r="A12" s="201" t="s">
        <v>184</v>
      </c>
      <c r="B12" s="322" t="s">
        <v>165</v>
      </c>
      <c r="C12" s="329" t="s">
        <v>94</v>
      </c>
      <c r="D12" s="328">
        <v>2250000</v>
      </c>
      <c r="E12" s="327">
        <v>0</v>
      </c>
      <c r="F12" s="318">
        <v>0</v>
      </c>
      <c r="G12" s="326">
        <v>0</v>
      </c>
      <c r="H12" s="327">
        <v>0</v>
      </c>
      <c r="I12" s="318">
        <v>0</v>
      </c>
      <c r="J12" s="326">
        <v>0</v>
      </c>
      <c r="K12" s="327">
        <v>0</v>
      </c>
      <c r="L12" s="318">
        <v>0</v>
      </c>
      <c r="M12" s="326">
        <v>0</v>
      </c>
      <c r="N12" s="327">
        <v>2250000</v>
      </c>
      <c r="O12" s="318">
        <v>0</v>
      </c>
      <c r="P12" s="326">
        <v>0</v>
      </c>
      <c r="Q12" s="327">
        <v>0</v>
      </c>
      <c r="R12" s="318">
        <v>0</v>
      </c>
      <c r="S12" s="326">
        <v>0</v>
      </c>
      <c r="T12" s="327">
        <v>0</v>
      </c>
      <c r="U12" s="318">
        <v>0</v>
      </c>
      <c r="V12" s="326">
        <v>0</v>
      </c>
      <c r="W12" s="327">
        <v>0</v>
      </c>
      <c r="X12" s="318">
        <v>0</v>
      </c>
      <c r="Y12" s="326">
        <v>0</v>
      </c>
      <c r="Z12" s="327">
        <v>0</v>
      </c>
      <c r="AA12" s="318">
        <v>0</v>
      </c>
      <c r="AB12" s="326">
        <v>0</v>
      </c>
      <c r="AC12" s="327">
        <v>0</v>
      </c>
      <c r="AD12" s="318">
        <v>0</v>
      </c>
      <c r="AE12" s="326">
        <v>0</v>
      </c>
      <c r="AF12" s="327">
        <v>0</v>
      </c>
      <c r="AG12" s="318">
        <v>0</v>
      </c>
      <c r="AH12" s="326">
        <v>0</v>
      </c>
      <c r="AI12" s="327">
        <v>0</v>
      </c>
      <c r="AJ12" s="318">
        <v>0</v>
      </c>
      <c r="AK12" s="326">
        <v>0</v>
      </c>
      <c r="AL12" s="327">
        <v>0</v>
      </c>
      <c r="AM12" s="318">
        <v>0</v>
      </c>
      <c r="AN12" s="326">
        <v>0</v>
      </c>
      <c r="AO12" s="121">
        <v>0</v>
      </c>
      <c r="AP12" s="118">
        <v>0</v>
      </c>
      <c r="AQ12" s="325">
        <f t="shared" si="0"/>
        <v>2250000</v>
      </c>
      <c r="AR12" s="316">
        <f t="shared" si="1"/>
        <v>2250000</v>
      </c>
      <c r="AS12" s="315">
        <v>0</v>
      </c>
      <c r="AT12" s="315">
        <f t="shared" si="2"/>
        <v>0</v>
      </c>
      <c r="AU12" s="315">
        <f t="shared" si="3"/>
        <v>0</v>
      </c>
      <c r="AV12" s="315">
        <f t="shared" si="4"/>
        <v>0</v>
      </c>
      <c r="AW12" s="315">
        <f t="shared" si="5"/>
        <v>0</v>
      </c>
      <c r="AX12" s="264"/>
    </row>
    <row r="13" spans="1:50" x14ac:dyDescent="0.2">
      <c r="A13" s="201" t="s">
        <v>185</v>
      </c>
      <c r="B13" s="322" t="s">
        <v>166</v>
      </c>
      <c r="C13" s="329" t="s">
        <v>94</v>
      </c>
      <c r="D13" s="328">
        <v>1200000</v>
      </c>
      <c r="E13" s="327">
        <v>0</v>
      </c>
      <c r="F13" s="318">
        <v>0</v>
      </c>
      <c r="G13" s="326">
        <v>0</v>
      </c>
      <c r="H13" s="327">
        <v>0</v>
      </c>
      <c r="I13" s="318">
        <v>0</v>
      </c>
      <c r="J13" s="326">
        <v>0</v>
      </c>
      <c r="K13" s="327">
        <v>0</v>
      </c>
      <c r="L13" s="318">
        <v>0</v>
      </c>
      <c r="M13" s="326">
        <v>0</v>
      </c>
      <c r="N13" s="327">
        <v>1200000</v>
      </c>
      <c r="O13" s="318">
        <v>0</v>
      </c>
      <c r="P13" s="326">
        <v>0</v>
      </c>
      <c r="Q13" s="327">
        <v>0</v>
      </c>
      <c r="R13" s="318">
        <v>0</v>
      </c>
      <c r="S13" s="326">
        <v>0</v>
      </c>
      <c r="T13" s="327">
        <v>0</v>
      </c>
      <c r="U13" s="318">
        <v>0</v>
      </c>
      <c r="V13" s="326">
        <v>0</v>
      </c>
      <c r="W13" s="327">
        <v>0</v>
      </c>
      <c r="X13" s="318">
        <v>0</v>
      </c>
      <c r="Y13" s="326">
        <v>0</v>
      </c>
      <c r="Z13" s="327">
        <v>0</v>
      </c>
      <c r="AA13" s="318">
        <v>0</v>
      </c>
      <c r="AB13" s="326">
        <v>0</v>
      </c>
      <c r="AC13" s="327">
        <v>0</v>
      </c>
      <c r="AD13" s="318">
        <v>0</v>
      </c>
      <c r="AE13" s="326">
        <v>0</v>
      </c>
      <c r="AF13" s="327">
        <v>0</v>
      </c>
      <c r="AG13" s="318">
        <v>0</v>
      </c>
      <c r="AH13" s="326">
        <v>0</v>
      </c>
      <c r="AI13" s="327">
        <v>0</v>
      </c>
      <c r="AJ13" s="318">
        <v>0</v>
      </c>
      <c r="AK13" s="326">
        <v>0</v>
      </c>
      <c r="AL13" s="327">
        <v>0</v>
      </c>
      <c r="AM13" s="318">
        <v>0</v>
      </c>
      <c r="AN13" s="326">
        <v>0</v>
      </c>
      <c r="AO13" s="121">
        <v>0</v>
      </c>
      <c r="AP13" s="118">
        <v>0</v>
      </c>
      <c r="AQ13" s="325">
        <f t="shared" si="0"/>
        <v>1200000</v>
      </c>
      <c r="AR13" s="316">
        <f t="shared" si="1"/>
        <v>1200000</v>
      </c>
      <c r="AS13" s="315">
        <v>0</v>
      </c>
      <c r="AT13" s="315">
        <f t="shared" si="2"/>
        <v>0</v>
      </c>
      <c r="AU13" s="315">
        <f t="shared" si="3"/>
        <v>0</v>
      </c>
      <c r="AV13" s="315">
        <f t="shared" si="4"/>
        <v>0</v>
      </c>
      <c r="AW13" s="315">
        <f t="shared" si="5"/>
        <v>0</v>
      </c>
      <c r="AX13" s="264"/>
    </row>
    <row r="14" spans="1:50" x14ac:dyDescent="0.2">
      <c r="A14" s="201" t="s">
        <v>186</v>
      </c>
      <c r="B14" s="322" t="s">
        <v>167</v>
      </c>
      <c r="C14" s="329" t="s">
        <v>94</v>
      </c>
      <c r="D14" s="328">
        <v>1200000</v>
      </c>
      <c r="E14" s="327">
        <v>0</v>
      </c>
      <c r="F14" s="318">
        <v>0</v>
      </c>
      <c r="G14" s="326">
        <v>0</v>
      </c>
      <c r="H14" s="327">
        <v>0</v>
      </c>
      <c r="I14" s="318">
        <v>0</v>
      </c>
      <c r="J14" s="326">
        <v>0</v>
      </c>
      <c r="K14" s="327">
        <v>0</v>
      </c>
      <c r="L14" s="318">
        <v>0</v>
      </c>
      <c r="M14" s="326">
        <v>0</v>
      </c>
      <c r="N14" s="327">
        <v>0</v>
      </c>
      <c r="O14" s="318">
        <v>0</v>
      </c>
      <c r="P14" s="326">
        <v>0</v>
      </c>
      <c r="Q14" s="327">
        <v>1200000</v>
      </c>
      <c r="R14" s="318">
        <v>0</v>
      </c>
      <c r="S14" s="326">
        <v>0</v>
      </c>
      <c r="T14" s="327">
        <v>0</v>
      </c>
      <c r="U14" s="318">
        <v>0</v>
      </c>
      <c r="V14" s="326">
        <v>0</v>
      </c>
      <c r="W14" s="327">
        <v>0</v>
      </c>
      <c r="X14" s="318">
        <v>0</v>
      </c>
      <c r="Y14" s="326">
        <v>0</v>
      </c>
      <c r="Z14" s="327">
        <v>0</v>
      </c>
      <c r="AA14" s="318">
        <v>0</v>
      </c>
      <c r="AB14" s="326">
        <v>0</v>
      </c>
      <c r="AC14" s="327">
        <v>0</v>
      </c>
      <c r="AD14" s="318">
        <v>0</v>
      </c>
      <c r="AE14" s="326">
        <v>0</v>
      </c>
      <c r="AF14" s="327">
        <v>0</v>
      </c>
      <c r="AG14" s="318">
        <v>0</v>
      </c>
      <c r="AH14" s="326">
        <v>0</v>
      </c>
      <c r="AI14" s="327">
        <v>0</v>
      </c>
      <c r="AJ14" s="318">
        <v>0</v>
      </c>
      <c r="AK14" s="326">
        <v>0</v>
      </c>
      <c r="AL14" s="327">
        <v>0</v>
      </c>
      <c r="AM14" s="318">
        <v>0</v>
      </c>
      <c r="AN14" s="326">
        <v>0</v>
      </c>
      <c r="AO14" s="121">
        <v>0</v>
      </c>
      <c r="AP14" s="118">
        <v>0</v>
      </c>
      <c r="AQ14" s="325">
        <f t="shared" si="0"/>
        <v>1200000</v>
      </c>
      <c r="AR14" s="316">
        <f t="shared" si="1"/>
        <v>1200000</v>
      </c>
      <c r="AS14" s="315">
        <v>0</v>
      </c>
      <c r="AT14" s="315">
        <f t="shared" si="2"/>
        <v>0</v>
      </c>
      <c r="AU14" s="315">
        <f t="shared" si="3"/>
        <v>0</v>
      </c>
      <c r="AV14" s="315">
        <f t="shared" si="4"/>
        <v>0</v>
      </c>
      <c r="AW14" s="315">
        <f t="shared" si="5"/>
        <v>0</v>
      </c>
      <c r="AX14" s="264"/>
    </row>
    <row r="15" spans="1:50" x14ac:dyDescent="0.2">
      <c r="A15" s="201" t="s">
        <v>187</v>
      </c>
      <c r="B15" s="322" t="s">
        <v>168</v>
      </c>
      <c r="C15" s="329" t="s">
        <v>94</v>
      </c>
      <c r="D15" s="328">
        <v>2574100</v>
      </c>
      <c r="E15" s="327">
        <v>0</v>
      </c>
      <c r="F15" s="318">
        <v>0</v>
      </c>
      <c r="G15" s="326">
        <v>0</v>
      </c>
      <c r="H15" s="327">
        <v>0</v>
      </c>
      <c r="I15" s="318">
        <v>0</v>
      </c>
      <c r="J15" s="326">
        <v>0</v>
      </c>
      <c r="K15" s="327">
        <v>0</v>
      </c>
      <c r="L15" s="318">
        <v>0</v>
      </c>
      <c r="M15" s="326">
        <v>0</v>
      </c>
      <c r="N15" s="327">
        <v>0</v>
      </c>
      <c r="O15" s="318">
        <v>0</v>
      </c>
      <c r="P15" s="326">
        <v>0</v>
      </c>
      <c r="Q15" s="327">
        <v>0</v>
      </c>
      <c r="R15" s="318">
        <v>0</v>
      </c>
      <c r="S15" s="326">
        <v>0</v>
      </c>
      <c r="T15" s="327">
        <v>2574100</v>
      </c>
      <c r="U15" s="318">
        <v>0</v>
      </c>
      <c r="V15" s="326">
        <v>0</v>
      </c>
      <c r="W15" s="327">
        <v>0</v>
      </c>
      <c r="X15" s="318">
        <v>0</v>
      </c>
      <c r="Y15" s="326">
        <v>0</v>
      </c>
      <c r="Z15" s="327">
        <v>0</v>
      </c>
      <c r="AA15" s="318">
        <v>0</v>
      </c>
      <c r="AB15" s="326">
        <v>0</v>
      </c>
      <c r="AC15" s="327">
        <v>0</v>
      </c>
      <c r="AD15" s="318">
        <v>0</v>
      </c>
      <c r="AE15" s="326">
        <v>0</v>
      </c>
      <c r="AF15" s="327">
        <v>0</v>
      </c>
      <c r="AG15" s="318">
        <v>0</v>
      </c>
      <c r="AH15" s="326">
        <v>0</v>
      </c>
      <c r="AI15" s="327">
        <v>0</v>
      </c>
      <c r="AJ15" s="318">
        <v>0</v>
      </c>
      <c r="AK15" s="326">
        <v>0</v>
      </c>
      <c r="AL15" s="327">
        <v>0</v>
      </c>
      <c r="AM15" s="318">
        <v>0</v>
      </c>
      <c r="AN15" s="326">
        <v>0</v>
      </c>
      <c r="AO15" s="121">
        <v>0</v>
      </c>
      <c r="AP15" s="118">
        <v>0</v>
      </c>
      <c r="AQ15" s="325">
        <f t="shared" si="0"/>
        <v>2574100</v>
      </c>
      <c r="AR15" s="316">
        <f t="shared" si="1"/>
        <v>2574100</v>
      </c>
      <c r="AS15" s="315">
        <v>0</v>
      </c>
      <c r="AT15" s="315">
        <f t="shared" si="2"/>
        <v>0</v>
      </c>
      <c r="AU15" s="315">
        <f t="shared" si="3"/>
        <v>0</v>
      </c>
      <c r="AV15" s="315">
        <f t="shared" si="4"/>
        <v>0</v>
      </c>
      <c r="AW15" s="315">
        <f t="shared" si="5"/>
        <v>0</v>
      </c>
      <c r="AX15" s="264"/>
    </row>
    <row r="16" spans="1:50" x14ac:dyDescent="0.2">
      <c r="A16" s="201" t="s">
        <v>188</v>
      </c>
      <c r="B16" s="322" t="s">
        <v>169</v>
      </c>
      <c r="C16" s="329" t="s">
        <v>94</v>
      </c>
      <c r="D16" s="328">
        <v>1350000</v>
      </c>
      <c r="E16" s="327">
        <v>0</v>
      </c>
      <c r="F16" s="318">
        <v>0</v>
      </c>
      <c r="G16" s="326">
        <v>0</v>
      </c>
      <c r="H16" s="327">
        <v>0</v>
      </c>
      <c r="I16" s="318">
        <v>0</v>
      </c>
      <c r="J16" s="326">
        <v>0</v>
      </c>
      <c r="K16" s="327">
        <v>0</v>
      </c>
      <c r="L16" s="318">
        <v>0</v>
      </c>
      <c r="M16" s="326">
        <v>0</v>
      </c>
      <c r="N16" s="327">
        <v>0</v>
      </c>
      <c r="O16" s="318">
        <v>0</v>
      </c>
      <c r="P16" s="326">
        <v>0</v>
      </c>
      <c r="Q16" s="327">
        <v>0</v>
      </c>
      <c r="R16" s="318">
        <v>0</v>
      </c>
      <c r="S16" s="326">
        <v>0</v>
      </c>
      <c r="T16" s="327">
        <v>0</v>
      </c>
      <c r="U16" s="318">
        <v>0</v>
      </c>
      <c r="V16" s="326">
        <v>0</v>
      </c>
      <c r="W16" s="327">
        <v>1350000</v>
      </c>
      <c r="X16" s="318">
        <v>0</v>
      </c>
      <c r="Y16" s="326">
        <v>0</v>
      </c>
      <c r="Z16" s="327">
        <v>0</v>
      </c>
      <c r="AA16" s="318">
        <v>0</v>
      </c>
      <c r="AB16" s="326">
        <v>0</v>
      </c>
      <c r="AC16" s="327">
        <v>0</v>
      </c>
      <c r="AD16" s="318">
        <v>0</v>
      </c>
      <c r="AE16" s="326">
        <v>0</v>
      </c>
      <c r="AF16" s="327">
        <v>0</v>
      </c>
      <c r="AG16" s="318">
        <v>0</v>
      </c>
      <c r="AH16" s="326">
        <v>0</v>
      </c>
      <c r="AI16" s="327">
        <v>0</v>
      </c>
      <c r="AJ16" s="318">
        <v>0</v>
      </c>
      <c r="AK16" s="326">
        <v>0</v>
      </c>
      <c r="AL16" s="327">
        <v>0</v>
      </c>
      <c r="AM16" s="318">
        <v>0</v>
      </c>
      <c r="AN16" s="326">
        <v>0</v>
      </c>
      <c r="AO16" s="121">
        <v>0</v>
      </c>
      <c r="AP16" s="118">
        <v>0</v>
      </c>
      <c r="AQ16" s="325">
        <f t="shared" si="0"/>
        <v>1350000</v>
      </c>
      <c r="AR16" s="316">
        <f t="shared" si="1"/>
        <v>1350000</v>
      </c>
      <c r="AS16" s="315">
        <v>0</v>
      </c>
      <c r="AT16" s="315">
        <f t="shared" si="2"/>
        <v>0</v>
      </c>
      <c r="AU16" s="315">
        <f t="shared" si="3"/>
        <v>0</v>
      </c>
      <c r="AV16" s="315">
        <f t="shared" si="4"/>
        <v>0</v>
      </c>
      <c r="AW16" s="315">
        <f t="shared" si="5"/>
        <v>0</v>
      </c>
      <c r="AX16" s="264"/>
    </row>
    <row r="17" spans="1:50" x14ac:dyDescent="0.2">
      <c r="A17" s="201" t="s">
        <v>189</v>
      </c>
      <c r="B17" s="322" t="s">
        <v>170</v>
      </c>
      <c r="C17" s="329" t="s">
        <v>94</v>
      </c>
      <c r="D17" s="328">
        <v>2250000</v>
      </c>
      <c r="E17" s="327">
        <v>0</v>
      </c>
      <c r="F17" s="318">
        <v>0</v>
      </c>
      <c r="G17" s="326">
        <v>0</v>
      </c>
      <c r="H17" s="327">
        <v>0</v>
      </c>
      <c r="I17" s="318">
        <v>0</v>
      </c>
      <c r="J17" s="326">
        <v>0</v>
      </c>
      <c r="K17" s="327">
        <v>0</v>
      </c>
      <c r="L17" s="318">
        <v>0</v>
      </c>
      <c r="M17" s="326">
        <v>0</v>
      </c>
      <c r="N17" s="327">
        <v>0</v>
      </c>
      <c r="O17" s="318">
        <v>0</v>
      </c>
      <c r="P17" s="326">
        <v>0</v>
      </c>
      <c r="Q17" s="327">
        <v>0</v>
      </c>
      <c r="R17" s="318">
        <v>0</v>
      </c>
      <c r="S17" s="326">
        <v>0</v>
      </c>
      <c r="T17" s="327">
        <v>0</v>
      </c>
      <c r="U17" s="318">
        <v>0</v>
      </c>
      <c r="V17" s="326">
        <v>0</v>
      </c>
      <c r="W17" s="327">
        <v>2250000</v>
      </c>
      <c r="X17" s="318">
        <v>0</v>
      </c>
      <c r="Y17" s="326">
        <v>0</v>
      </c>
      <c r="Z17" s="327">
        <v>0</v>
      </c>
      <c r="AA17" s="318">
        <v>0</v>
      </c>
      <c r="AB17" s="326">
        <v>0</v>
      </c>
      <c r="AC17" s="327">
        <v>0</v>
      </c>
      <c r="AD17" s="318">
        <v>0</v>
      </c>
      <c r="AE17" s="326">
        <v>0</v>
      </c>
      <c r="AF17" s="327">
        <v>0</v>
      </c>
      <c r="AG17" s="318">
        <v>0</v>
      </c>
      <c r="AH17" s="326">
        <v>0</v>
      </c>
      <c r="AI17" s="327">
        <v>0</v>
      </c>
      <c r="AJ17" s="318">
        <v>0</v>
      </c>
      <c r="AK17" s="326">
        <v>0</v>
      </c>
      <c r="AL17" s="327">
        <v>0</v>
      </c>
      <c r="AM17" s="318">
        <v>0</v>
      </c>
      <c r="AN17" s="326">
        <v>0</v>
      </c>
      <c r="AO17" s="121">
        <v>0</v>
      </c>
      <c r="AP17" s="118">
        <v>0</v>
      </c>
      <c r="AQ17" s="325">
        <f t="shared" si="0"/>
        <v>2250000</v>
      </c>
      <c r="AR17" s="316">
        <f t="shared" si="1"/>
        <v>2250000</v>
      </c>
      <c r="AS17" s="315">
        <v>0</v>
      </c>
      <c r="AT17" s="315">
        <f t="shared" si="2"/>
        <v>0</v>
      </c>
      <c r="AU17" s="315">
        <f t="shared" si="3"/>
        <v>0</v>
      </c>
      <c r="AV17" s="315">
        <f t="shared" si="4"/>
        <v>0</v>
      </c>
      <c r="AW17" s="315">
        <f t="shared" si="5"/>
        <v>0</v>
      </c>
      <c r="AX17" s="264"/>
    </row>
    <row r="18" spans="1:50" x14ac:dyDescent="0.2">
      <c r="A18" s="201" t="s">
        <v>190</v>
      </c>
      <c r="B18" s="322" t="s">
        <v>171</v>
      </c>
      <c r="C18" s="329" t="s">
        <v>94</v>
      </c>
      <c r="D18" s="328">
        <v>1000000</v>
      </c>
      <c r="E18" s="327">
        <v>0</v>
      </c>
      <c r="F18" s="318">
        <v>0</v>
      </c>
      <c r="G18" s="326">
        <v>0</v>
      </c>
      <c r="H18" s="327">
        <v>0</v>
      </c>
      <c r="I18" s="318">
        <v>0</v>
      </c>
      <c r="J18" s="326">
        <v>0</v>
      </c>
      <c r="K18" s="327">
        <v>0</v>
      </c>
      <c r="L18" s="318">
        <v>0</v>
      </c>
      <c r="M18" s="326">
        <v>0</v>
      </c>
      <c r="N18" s="327">
        <v>0</v>
      </c>
      <c r="O18" s="318">
        <v>0</v>
      </c>
      <c r="P18" s="326">
        <v>0</v>
      </c>
      <c r="Q18" s="327">
        <v>0</v>
      </c>
      <c r="R18" s="318">
        <v>0</v>
      </c>
      <c r="S18" s="326">
        <v>0</v>
      </c>
      <c r="T18" s="327">
        <v>0</v>
      </c>
      <c r="U18" s="318">
        <v>0</v>
      </c>
      <c r="V18" s="326">
        <v>0</v>
      </c>
      <c r="W18" s="327">
        <v>1000000</v>
      </c>
      <c r="X18" s="318">
        <v>0</v>
      </c>
      <c r="Y18" s="326">
        <v>0</v>
      </c>
      <c r="Z18" s="327">
        <v>0</v>
      </c>
      <c r="AA18" s="318">
        <v>0</v>
      </c>
      <c r="AB18" s="326">
        <v>0</v>
      </c>
      <c r="AC18" s="327">
        <v>0</v>
      </c>
      <c r="AD18" s="318">
        <v>0</v>
      </c>
      <c r="AE18" s="326">
        <v>0</v>
      </c>
      <c r="AF18" s="327">
        <v>0</v>
      </c>
      <c r="AG18" s="318">
        <v>0</v>
      </c>
      <c r="AH18" s="326">
        <v>0</v>
      </c>
      <c r="AI18" s="327">
        <v>0</v>
      </c>
      <c r="AJ18" s="318">
        <v>0</v>
      </c>
      <c r="AK18" s="326">
        <v>0</v>
      </c>
      <c r="AL18" s="327">
        <v>0</v>
      </c>
      <c r="AM18" s="318">
        <v>0</v>
      </c>
      <c r="AN18" s="326">
        <v>0</v>
      </c>
      <c r="AO18" s="121">
        <v>0</v>
      </c>
      <c r="AP18" s="118">
        <v>0</v>
      </c>
      <c r="AQ18" s="325">
        <f t="shared" si="0"/>
        <v>1000000</v>
      </c>
      <c r="AR18" s="316">
        <f t="shared" si="1"/>
        <v>1000000</v>
      </c>
      <c r="AS18" s="315">
        <v>0</v>
      </c>
      <c r="AT18" s="315">
        <f t="shared" si="2"/>
        <v>0</v>
      </c>
      <c r="AU18" s="315">
        <f t="shared" si="3"/>
        <v>0</v>
      </c>
      <c r="AV18" s="315">
        <f t="shared" si="4"/>
        <v>0</v>
      </c>
      <c r="AW18" s="315">
        <f t="shared" si="5"/>
        <v>0</v>
      </c>
      <c r="AX18" s="264"/>
    </row>
    <row r="19" spans="1:50" x14ac:dyDescent="0.2">
      <c r="A19" s="201" t="s">
        <v>191</v>
      </c>
      <c r="B19" s="322" t="s">
        <v>172</v>
      </c>
      <c r="C19" s="329" t="s">
        <v>94</v>
      </c>
      <c r="D19" s="328">
        <v>2574100</v>
      </c>
      <c r="E19" s="327">
        <v>0</v>
      </c>
      <c r="F19" s="318">
        <v>0</v>
      </c>
      <c r="G19" s="326">
        <v>0</v>
      </c>
      <c r="H19" s="327">
        <v>0</v>
      </c>
      <c r="I19" s="318">
        <v>0</v>
      </c>
      <c r="J19" s="326">
        <v>0</v>
      </c>
      <c r="K19" s="327">
        <v>0</v>
      </c>
      <c r="L19" s="318">
        <v>0</v>
      </c>
      <c r="M19" s="326">
        <v>0</v>
      </c>
      <c r="N19" s="327">
        <v>0</v>
      </c>
      <c r="O19" s="318">
        <v>0</v>
      </c>
      <c r="P19" s="326">
        <v>0</v>
      </c>
      <c r="Q19" s="327">
        <v>0</v>
      </c>
      <c r="R19" s="318">
        <v>0</v>
      </c>
      <c r="S19" s="326">
        <v>0</v>
      </c>
      <c r="T19" s="327">
        <v>0</v>
      </c>
      <c r="U19" s="318">
        <v>0</v>
      </c>
      <c r="V19" s="326">
        <v>0</v>
      </c>
      <c r="W19" s="327">
        <v>0</v>
      </c>
      <c r="X19" s="318">
        <v>0</v>
      </c>
      <c r="Y19" s="326">
        <v>0</v>
      </c>
      <c r="Z19" s="327">
        <v>2574100</v>
      </c>
      <c r="AA19" s="318">
        <v>0</v>
      </c>
      <c r="AB19" s="326">
        <v>0</v>
      </c>
      <c r="AC19" s="327">
        <v>0</v>
      </c>
      <c r="AD19" s="318">
        <v>0</v>
      </c>
      <c r="AE19" s="326">
        <v>0</v>
      </c>
      <c r="AF19" s="327">
        <v>0</v>
      </c>
      <c r="AG19" s="318">
        <v>0</v>
      </c>
      <c r="AH19" s="326">
        <v>0</v>
      </c>
      <c r="AI19" s="327">
        <v>0</v>
      </c>
      <c r="AJ19" s="318">
        <v>0</v>
      </c>
      <c r="AK19" s="326">
        <v>0</v>
      </c>
      <c r="AL19" s="327">
        <v>0</v>
      </c>
      <c r="AM19" s="318">
        <v>0</v>
      </c>
      <c r="AN19" s="326">
        <v>0</v>
      </c>
      <c r="AO19" s="121">
        <v>0</v>
      </c>
      <c r="AP19" s="118">
        <v>0</v>
      </c>
      <c r="AQ19" s="325">
        <f t="shared" si="0"/>
        <v>2574100</v>
      </c>
      <c r="AR19" s="316">
        <f t="shared" si="1"/>
        <v>2574100</v>
      </c>
      <c r="AS19" s="315">
        <v>0</v>
      </c>
      <c r="AT19" s="315">
        <f t="shared" si="2"/>
        <v>0</v>
      </c>
      <c r="AU19" s="315">
        <f t="shared" si="3"/>
        <v>0</v>
      </c>
      <c r="AV19" s="315">
        <f t="shared" si="4"/>
        <v>0</v>
      </c>
      <c r="AW19" s="315">
        <f t="shared" si="5"/>
        <v>0</v>
      </c>
      <c r="AX19" s="264"/>
    </row>
    <row r="20" spans="1:50" x14ac:dyDescent="0.2">
      <c r="A20" s="201" t="s">
        <v>192</v>
      </c>
      <c r="B20" s="322" t="s">
        <v>173</v>
      </c>
      <c r="C20" s="329" t="s">
        <v>94</v>
      </c>
      <c r="D20" s="328">
        <v>1500000</v>
      </c>
      <c r="E20" s="327">
        <v>0</v>
      </c>
      <c r="F20" s="318">
        <v>0</v>
      </c>
      <c r="G20" s="326">
        <v>0</v>
      </c>
      <c r="H20" s="327">
        <v>0</v>
      </c>
      <c r="I20" s="318">
        <v>0</v>
      </c>
      <c r="J20" s="326">
        <v>0</v>
      </c>
      <c r="K20" s="327">
        <v>0</v>
      </c>
      <c r="L20" s="318">
        <v>0</v>
      </c>
      <c r="M20" s="326">
        <v>0</v>
      </c>
      <c r="N20" s="327">
        <v>0</v>
      </c>
      <c r="O20" s="318">
        <v>0</v>
      </c>
      <c r="P20" s="326">
        <v>0</v>
      </c>
      <c r="Q20" s="327">
        <v>0</v>
      </c>
      <c r="R20" s="318">
        <v>0</v>
      </c>
      <c r="S20" s="326">
        <v>0</v>
      </c>
      <c r="T20" s="327">
        <v>0</v>
      </c>
      <c r="U20" s="318">
        <v>0</v>
      </c>
      <c r="V20" s="326">
        <v>0</v>
      </c>
      <c r="W20" s="327">
        <v>0</v>
      </c>
      <c r="X20" s="318">
        <v>0</v>
      </c>
      <c r="Y20" s="326">
        <v>0</v>
      </c>
      <c r="Z20" s="327">
        <v>1500000</v>
      </c>
      <c r="AA20" s="318">
        <v>0</v>
      </c>
      <c r="AB20" s="326">
        <v>0</v>
      </c>
      <c r="AC20" s="327">
        <v>0</v>
      </c>
      <c r="AD20" s="318">
        <v>0</v>
      </c>
      <c r="AE20" s="326">
        <v>0</v>
      </c>
      <c r="AF20" s="327">
        <v>0</v>
      </c>
      <c r="AG20" s="318">
        <v>0</v>
      </c>
      <c r="AH20" s="326">
        <v>0</v>
      </c>
      <c r="AI20" s="327">
        <v>0</v>
      </c>
      <c r="AJ20" s="318">
        <v>0</v>
      </c>
      <c r="AK20" s="326">
        <v>0</v>
      </c>
      <c r="AL20" s="327">
        <v>0</v>
      </c>
      <c r="AM20" s="318">
        <v>0</v>
      </c>
      <c r="AN20" s="326">
        <v>0</v>
      </c>
      <c r="AO20" s="121">
        <v>0</v>
      </c>
      <c r="AP20" s="118">
        <v>0</v>
      </c>
      <c r="AQ20" s="325">
        <f t="shared" si="0"/>
        <v>1500000</v>
      </c>
      <c r="AR20" s="316">
        <f t="shared" si="1"/>
        <v>1500000</v>
      </c>
      <c r="AS20" s="315">
        <v>0</v>
      </c>
      <c r="AT20" s="315">
        <f t="shared" si="2"/>
        <v>0</v>
      </c>
      <c r="AU20" s="315">
        <f t="shared" si="3"/>
        <v>0</v>
      </c>
      <c r="AV20" s="315">
        <f t="shared" si="4"/>
        <v>0</v>
      </c>
      <c r="AW20" s="315">
        <f t="shared" si="5"/>
        <v>0</v>
      </c>
      <c r="AX20" s="264"/>
    </row>
    <row r="21" spans="1:50" x14ac:dyDescent="0.2">
      <c r="A21" s="201" t="s">
        <v>193</v>
      </c>
      <c r="B21" s="322" t="s">
        <v>174</v>
      </c>
      <c r="C21" s="329" t="s">
        <v>94</v>
      </c>
      <c r="D21" s="328">
        <v>2000000</v>
      </c>
      <c r="E21" s="327">
        <v>0</v>
      </c>
      <c r="F21" s="318">
        <v>0</v>
      </c>
      <c r="G21" s="326">
        <v>0</v>
      </c>
      <c r="H21" s="327">
        <v>0</v>
      </c>
      <c r="I21" s="318">
        <v>0</v>
      </c>
      <c r="J21" s="326">
        <v>0</v>
      </c>
      <c r="K21" s="327">
        <v>0</v>
      </c>
      <c r="L21" s="318">
        <v>0</v>
      </c>
      <c r="M21" s="326">
        <v>0</v>
      </c>
      <c r="N21" s="327">
        <v>0</v>
      </c>
      <c r="O21" s="318">
        <v>0</v>
      </c>
      <c r="P21" s="326">
        <v>0</v>
      </c>
      <c r="Q21" s="327">
        <v>0</v>
      </c>
      <c r="R21" s="318">
        <v>0</v>
      </c>
      <c r="S21" s="326">
        <v>0</v>
      </c>
      <c r="T21" s="327">
        <v>0</v>
      </c>
      <c r="U21" s="318">
        <v>0</v>
      </c>
      <c r="V21" s="326">
        <v>0</v>
      </c>
      <c r="W21" s="327">
        <v>0</v>
      </c>
      <c r="X21" s="318">
        <v>0</v>
      </c>
      <c r="Y21" s="326">
        <v>0</v>
      </c>
      <c r="Z21" s="327">
        <v>0</v>
      </c>
      <c r="AA21" s="318">
        <v>0</v>
      </c>
      <c r="AB21" s="326">
        <v>0</v>
      </c>
      <c r="AC21" s="327">
        <v>2000000</v>
      </c>
      <c r="AD21" s="318">
        <v>0</v>
      </c>
      <c r="AE21" s="326">
        <v>0</v>
      </c>
      <c r="AF21" s="327">
        <v>0</v>
      </c>
      <c r="AG21" s="318">
        <v>0</v>
      </c>
      <c r="AH21" s="326">
        <v>0</v>
      </c>
      <c r="AI21" s="327">
        <v>0</v>
      </c>
      <c r="AJ21" s="318">
        <v>0</v>
      </c>
      <c r="AK21" s="326">
        <v>0</v>
      </c>
      <c r="AL21" s="327">
        <v>0</v>
      </c>
      <c r="AM21" s="318">
        <v>0</v>
      </c>
      <c r="AN21" s="326">
        <v>0</v>
      </c>
      <c r="AO21" s="121">
        <v>0</v>
      </c>
      <c r="AP21" s="118">
        <v>0</v>
      </c>
      <c r="AQ21" s="325">
        <f t="shared" si="0"/>
        <v>2000000</v>
      </c>
      <c r="AR21" s="316">
        <f t="shared" si="1"/>
        <v>2000000</v>
      </c>
      <c r="AS21" s="315">
        <v>0</v>
      </c>
      <c r="AT21" s="315">
        <f t="shared" si="2"/>
        <v>0</v>
      </c>
      <c r="AU21" s="315">
        <f t="shared" si="3"/>
        <v>0</v>
      </c>
      <c r="AV21" s="315">
        <f t="shared" si="4"/>
        <v>0</v>
      </c>
      <c r="AW21" s="315">
        <f t="shared" si="5"/>
        <v>0</v>
      </c>
      <c r="AX21" s="264"/>
    </row>
    <row r="22" spans="1:50" x14ac:dyDescent="0.2">
      <c r="A22" s="201" t="s">
        <v>194</v>
      </c>
      <c r="B22" s="322" t="s">
        <v>175</v>
      </c>
      <c r="C22" s="329" t="s">
        <v>94</v>
      </c>
      <c r="D22" s="328">
        <v>1350000</v>
      </c>
      <c r="E22" s="327">
        <v>0</v>
      </c>
      <c r="F22" s="318">
        <v>0</v>
      </c>
      <c r="G22" s="326">
        <v>0</v>
      </c>
      <c r="H22" s="327">
        <v>0</v>
      </c>
      <c r="I22" s="318">
        <v>0</v>
      </c>
      <c r="J22" s="326">
        <v>0</v>
      </c>
      <c r="K22" s="327">
        <v>0</v>
      </c>
      <c r="L22" s="318">
        <v>0</v>
      </c>
      <c r="M22" s="326">
        <v>0</v>
      </c>
      <c r="N22" s="327">
        <v>0</v>
      </c>
      <c r="O22" s="318">
        <v>0</v>
      </c>
      <c r="P22" s="326">
        <v>0</v>
      </c>
      <c r="Q22" s="327">
        <v>0</v>
      </c>
      <c r="R22" s="318">
        <v>0</v>
      </c>
      <c r="S22" s="326">
        <v>0</v>
      </c>
      <c r="T22" s="327">
        <v>0</v>
      </c>
      <c r="U22" s="318">
        <v>0</v>
      </c>
      <c r="V22" s="326">
        <v>0</v>
      </c>
      <c r="W22" s="327">
        <v>0</v>
      </c>
      <c r="X22" s="318">
        <v>0</v>
      </c>
      <c r="Y22" s="326">
        <v>0</v>
      </c>
      <c r="Z22" s="327">
        <v>0</v>
      </c>
      <c r="AA22" s="318">
        <v>0</v>
      </c>
      <c r="AB22" s="326">
        <v>0</v>
      </c>
      <c r="AC22" s="327">
        <v>0</v>
      </c>
      <c r="AD22" s="318">
        <v>0</v>
      </c>
      <c r="AE22" s="326">
        <v>0</v>
      </c>
      <c r="AF22" s="327">
        <v>1350000</v>
      </c>
      <c r="AG22" s="318">
        <v>0</v>
      </c>
      <c r="AH22" s="326">
        <v>0</v>
      </c>
      <c r="AI22" s="327">
        <v>0</v>
      </c>
      <c r="AJ22" s="318">
        <v>0</v>
      </c>
      <c r="AK22" s="326">
        <v>0</v>
      </c>
      <c r="AL22" s="327">
        <v>0</v>
      </c>
      <c r="AM22" s="318">
        <v>0</v>
      </c>
      <c r="AN22" s="326">
        <v>0</v>
      </c>
      <c r="AO22" s="121">
        <v>0</v>
      </c>
      <c r="AP22" s="118">
        <v>0</v>
      </c>
      <c r="AQ22" s="325">
        <f t="shared" si="0"/>
        <v>1350000</v>
      </c>
      <c r="AR22" s="316">
        <f t="shared" si="1"/>
        <v>1350000</v>
      </c>
      <c r="AS22" s="315">
        <v>0</v>
      </c>
      <c r="AT22" s="315">
        <f t="shared" si="2"/>
        <v>0</v>
      </c>
      <c r="AU22" s="315">
        <f t="shared" si="3"/>
        <v>0</v>
      </c>
      <c r="AV22" s="315">
        <f t="shared" si="4"/>
        <v>0</v>
      </c>
      <c r="AW22" s="315">
        <f t="shared" si="5"/>
        <v>0</v>
      </c>
      <c r="AX22" s="264"/>
    </row>
    <row r="23" spans="1:50" x14ac:dyDescent="0.2">
      <c r="A23" s="201" t="s">
        <v>195</v>
      </c>
      <c r="B23" s="322" t="s">
        <v>176</v>
      </c>
      <c r="C23" s="329" t="s">
        <v>94</v>
      </c>
      <c r="D23" s="328">
        <v>280000</v>
      </c>
      <c r="E23" s="327">
        <v>0</v>
      </c>
      <c r="F23" s="318">
        <v>0</v>
      </c>
      <c r="G23" s="326">
        <v>0</v>
      </c>
      <c r="H23" s="327">
        <v>0</v>
      </c>
      <c r="I23" s="318">
        <v>0</v>
      </c>
      <c r="J23" s="326">
        <v>0</v>
      </c>
      <c r="K23" s="327">
        <v>0</v>
      </c>
      <c r="L23" s="318">
        <v>0</v>
      </c>
      <c r="M23" s="326">
        <v>0</v>
      </c>
      <c r="N23" s="327">
        <v>0</v>
      </c>
      <c r="O23" s="318">
        <v>0</v>
      </c>
      <c r="P23" s="326">
        <v>0</v>
      </c>
      <c r="Q23" s="327">
        <v>0</v>
      </c>
      <c r="R23" s="318">
        <v>0</v>
      </c>
      <c r="S23" s="326">
        <v>0</v>
      </c>
      <c r="T23" s="327">
        <v>0</v>
      </c>
      <c r="U23" s="318">
        <v>0</v>
      </c>
      <c r="V23" s="326">
        <v>0</v>
      </c>
      <c r="W23" s="327">
        <v>0</v>
      </c>
      <c r="X23" s="318">
        <v>0</v>
      </c>
      <c r="Y23" s="326">
        <v>0</v>
      </c>
      <c r="Z23" s="327">
        <v>0</v>
      </c>
      <c r="AA23" s="318">
        <v>0</v>
      </c>
      <c r="AB23" s="326">
        <v>0</v>
      </c>
      <c r="AC23" s="327">
        <v>0</v>
      </c>
      <c r="AD23" s="318">
        <v>0</v>
      </c>
      <c r="AE23" s="326">
        <v>0</v>
      </c>
      <c r="AF23" s="327">
        <v>280000</v>
      </c>
      <c r="AG23" s="318">
        <v>0</v>
      </c>
      <c r="AH23" s="326">
        <v>0</v>
      </c>
      <c r="AI23" s="327">
        <v>0</v>
      </c>
      <c r="AJ23" s="318">
        <v>0</v>
      </c>
      <c r="AK23" s="326">
        <v>0</v>
      </c>
      <c r="AL23" s="327">
        <v>0</v>
      </c>
      <c r="AM23" s="318">
        <v>0</v>
      </c>
      <c r="AN23" s="326">
        <v>0</v>
      </c>
      <c r="AO23" s="121">
        <v>0</v>
      </c>
      <c r="AP23" s="118">
        <v>0</v>
      </c>
      <c r="AQ23" s="325">
        <f t="shared" si="0"/>
        <v>280000</v>
      </c>
      <c r="AR23" s="316">
        <f t="shared" si="1"/>
        <v>280000</v>
      </c>
      <c r="AS23" s="315">
        <v>0</v>
      </c>
      <c r="AT23" s="315">
        <f t="shared" si="2"/>
        <v>0</v>
      </c>
      <c r="AU23" s="315">
        <f t="shared" si="3"/>
        <v>0</v>
      </c>
      <c r="AV23" s="315">
        <f t="shared" si="4"/>
        <v>0</v>
      </c>
      <c r="AW23" s="315">
        <f t="shared" si="5"/>
        <v>0</v>
      </c>
      <c r="AX23" s="264"/>
    </row>
    <row r="24" spans="1:50" x14ac:dyDescent="0.2">
      <c r="A24" s="201" t="s">
        <v>196</v>
      </c>
      <c r="B24" s="322" t="s">
        <v>177</v>
      </c>
      <c r="C24" s="329" t="s">
        <v>94</v>
      </c>
      <c r="D24" s="328">
        <v>1200000</v>
      </c>
      <c r="E24" s="327">
        <v>0</v>
      </c>
      <c r="F24" s="318">
        <v>0</v>
      </c>
      <c r="G24" s="326">
        <v>0</v>
      </c>
      <c r="H24" s="327">
        <v>0</v>
      </c>
      <c r="I24" s="318">
        <v>0</v>
      </c>
      <c r="J24" s="326">
        <v>0</v>
      </c>
      <c r="K24" s="327">
        <v>0</v>
      </c>
      <c r="L24" s="318">
        <v>0</v>
      </c>
      <c r="M24" s="326">
        <v>0</v>
      </c>
      <c r="N24" s="327">
        <v>0</v>
      </c>
      <c r="O24" s="318">
        <v>0</v>
      </c>
      <c r="P24" s="326">
        <v>0</v>
      </c>
      <c r="Q24" s="327">
        <v>0</v>
      </c>
      <c r="R24" s="318">
        <v>0</v>
      </c>
      <c r="S24" s="326">
        <v>0</v>
      </c>
      <c r="T24" s="327">
        <v>0</v>
      </c>
      <c r="U24" s="318">
        <v>0</v>
      </c>
      <c r="V24" s="326">
        <v>0</v>
      </c>
      <c r="W24" s="327">
        <v>0</v>
      </c>
      <c r="X24" s="318">
        <v>0</v>
      </c>
      <c r="Y24" s="326">
        <v>0</v>
      </c>
      <c r="Z24" s="327">
        <v>0</v>
      </c>
      <c r="AA24" s="318">
        <v>0</v>
      </c>
      <c r="AB24" s="326">
        <v>0</v>
      </c>
      <c r="AC24" s="327">
        <v>0</v>
      </c>
      <c r="AD24" s="318">
        <v>0</v>
      </c>
      <c r="AE24" s="326">
        <v>0</v>
      </c>
      <c r="AF24" s="327">
        <v>0</v>
      </c>
      <c r="AG24" s="318">
        <v>0</v>
      </c>
      <c r="AH24" s="326">
        <v>0</v>
      </c>
      <c r="AI24" s="327">
        <v>1200000</v>
      </c>
      <c r="AJ24" s="318">
        <v>0</v>
      </c>
      <c r="AK24" s="326">
        <v>0</v>
      </c>
      <c r="AL24" s="327">
        <v>0</v>
      </c>
      <c r="AM24" s="318">
        <v>0</v>
      </c>
      <c r="AN24" s="326">
        <v>0</v>
      </c>
      <c r="AO24" s="121">
        <v>0</v>
      </c>
      <c r="AP24" s="118">
        <v>0</v>
      </c>
      <c r="AQ24" s="325">
        <f t="shared" si="0"/>
        <v>1200000</v>
      </c>
      <c r="AR24" s="316">
        <f t="shared" si="1"/>
        <v>1200000</v>
      </c>
      <c r="AS24" s="315">
        <v>0</v>
      </c>
      <c r="AT24" s="315">
        <f t="shared" si="2"/>
        <v>0</v>
      </c>
      <c r="AU24" s="315">
        <f t="shared" si="3"/>
        <v>0</v>
      </c>
      <c r="AV24" s="315">
        <f t="shared" si="4"/>
        <v>0</v>
      </c>
      <c r="AW24" s="315">
        <f t="shared" si="5"/>
        <v>0</v>
      </c>
      <c r="AX24" s="264"/>
    </row>
    <row r="25" spans="1:50" x14ac:dyDescent="0.2">
      <c r="A25" s="201" t="s">
        <v>197</v>
      </c>
      <c r="B25" s="322" t="s">
        <v>178</v>
      </c>
      <c r="C25" s="329" t="s">
        <v>94</v>
      </c>
      <c r="D25" s="328">
        <v>1000000</v>
      </c>
      <c r="E25" s="327">
        <v>0</v>
      </c>
      <c r="F25" s="318">
        <v>0</v>
      </c>
      <c r="G25" s="326">
        <v>0</v>
      </c>
      <c r="H25" s="327">
        <v>0</v>
      </c>
      <c r="I25" s="318">
        <v>0</v>
      </c>
      <c r="J25" s="326">
        <v>0</v>
      </c>
      <c r="K25" s="327">
        <v>0</v>
      </c>
      <c r="L25" s="318">
        <v>0</v>
      </c>
      <c r="M25" s="326">
        <v>0</v>
      </c>
      <c r="N25" s="327">
        <v>0</v>
      </c>
      <c r="O25" s="318">
        <v>0</v>
      </c>
      <c r="P25" s="326">
        <v>0</v>
      </c>
      <c r="Q25" s="327">
        <v>0</v>
      </c>
      <c r="R25" s="318">
        <v>0</v>
      </c>
      <c r="S25" s="326">
        <v>0</v>
      </c>
      <c r="T25" s="327">
        <v>0</v>
      </c>
      <c r="U25" s="318">
        <v>0</v>
      </c>
      <c r="V25" s="326">
        <v>0</v>
      </c>
      <c r="W25" s="327">
        <v>0</v>
      </c>
      <c r="X25" s="318">
        <v>0</v>
      </c>
      <c r="Y25" s="326">
        <v>0</v>
      </c>
      <c r="Z25" s="327">
        <v>0</v>
      </c>
      <c r="AA25" s="318">
        <v>0</v>
      </c>
      <c r="AB25" s="326">
        <v>0</v>
      </c>
      <c r="AC25" s="327">
        <v>0</v>
      </c>
      <c r="AD25" s="318">
        <v>0</v>
      </c>
      <c r="AE25" s="326">
        <v>0</v>
      </c>
      <c r="AF25" s="327">
        <v>0</v>
      </c>
      <c r="AG25" s="318">
        <v>0</v>
      </c>
      <c r="AH25" s="326">
        <v>0</v>
      </c>
      <c r="AI25" s="327">
        <v>1000000</v>
      </c>
      <c r="AJ25" s="318">
        <v>0</v>
      </c>
      <c r="AK25" s="326">
        <v>0</v>
      </c>
      <c r="AL25" s="327">
        <v>0</v>
      </c>
      <c r="AM25" s="318">
        <v>0</v>
      </c>
      <c r="AN25" s="326">
        <v>0</v>
      </c>
      <c r="AO25" s="121">
        <v>0</v>
      </c>
      <c r="AP25" s="118">
        <v>0</v>
      </c>
      <c r="AQ25" s="325">
        <f t="shared" si="0"/>
        <v>1000000</v>
      </c>
      <c r="AR25" s="316">
        <f t="shared" si="1"/>
        <v>1000000</v>
      </c>
      <c r="AS25" s="315">
        <v>0</v>
      </c>
      <c r="AT25" s="315">
        <f t="shared" si="2"/>
        <v>0</v>
      </c>
      <c r="AU25" s="315">
        <f t="shared" si="3"/>
        <v>0</v>
      </c>
      <c r="AV25" s="315">
        <f t="shared" si="4"/>
        <v>0</v>
      </c>
      <c r="AW25" s="315">
        <f t="shared" si="5"/>
        <v>0</v>
      </c>
      <c r="AX25" s="264"/>
    </row>
    <row r="26" spans="1:50" x14ac:dyDescent="0.2">
      <c r="A26" s="201" t="s">
        <v>198</v>
      </c>
      <c r="B26" s="322" t="s">
        <v>179</v>
      </c>
      <c r="C26" s="329" t="s">
        <v>94</v>
      </c>
      <c r="D26" s="328">
        <v>2081700</v>
      </c>
      <c r="E26" s="327">
        <v>0</v>
      </c>
      <c r="F26" s="318">
        <v>0</v>
      </c>
      <c r="G26" s="326">
        <v>0</v>
      </c>
      <c r="H26" s="327">
        <v>0</v>
      </c>
      <c r="I26" s="318">
        <v>0</v>
      </c>
      <c r="J26" s="326">
        <v>0</v>
      </c>
      <c r="K26" s="327">
        <v>0</v>
      </c>
      <c r="L26" s="318">
        <v>0</v>
      </c>
      <c r="M26" s="326">
        <v>0</v>
      </c>
      <c r="N26" s="327">
        <v>0</v>
      </c>
      <c r="O26" s="318">
        <v>0</v>
      </c>
      <c r="P26" s="326">
        <v>0</v>
      </c>
      <c r="Q26" s="327">
        <v>0</v>
      </c>
      <c r="R26" s="318">
        <v>0</v>
      </c>
      <c r="S26" s="326">
        <v>0</v>
      </c>
      <c r="T26" s="327">
        <v>0</v>
      </c>
      <c r="U26" s="318">
        <v>0</v>
      </c>
      <c r="V26" s="326">
        <v>0</v>
      </c>
      <c r="W26" s="327">
        <v>0</v>
      </c>
      <c r="X26" s="318">
        <v>0</v>
      </c>
      <c r="Y26" s="326">
        <v>0</v>
      </c>
      <c r="Z26" s="327">
        <v>0</v>
      </c>
      <c r="AA26" s="318">
        <v>0</v>
      </c>
      <c r="AB26" s="326">
        <v>0</v>
      </c>
      <c r="AC26" s="327">
        <v>0</v>
      </c>
      <c r="AD26" s="318">
        <v>0</v>
      </c>
      <c r="AE26" s="326">
        <v>0</v>
      </c>
      <c r="AF26" s="327">
        <v>0</v>
      </c>
      <c r="AG26" s="318">
        <v>0</v>
      </c>
      <c r="AH26" s="326">
        <v>0</v>
      </c>
      <c r="AI26" s="327">
        <v>0</v>
      </c>
      <c r="AJ26" s="318">
        <v>0</v>
      </c>
      <c r="AK26" s="326">
        <v>0</v>
      </c>
      <c r="AL26" s="327">
        <v>2081700</v>
      </c>
      <c r="AM26" s="318">
        <v>0</v>
      </c>
      <c r="AN26" s="326">
        <v>0</v>
      </c>
      <c r="AO26" s="121">
        <v>0</v>
      </c>
      <c r="AP26" s="118">
        <v>0</v>
      </c>
      <c r="AQ26" s="325">
        <f t="shared" si="0"/>
        <v>2081700</v>
      </c>
      <c r="AR26" s="316">
        <f t="shared" si="1"/>
        <v>2081700</v>
      </c>
      <c r="AS26" s="315">
        <v>0</v>
      </c>
      <c r="AT26" s="315">
        <f t="shared" si="2"/>
        <v>0</v>
      </c>
      <c r="AU26" s="315">
        <f t="shared" si="3"/>
        <v>0</v>
      </c>
      <c r="AV26" s="315">
        <f t="shared" si="4"/>
        <v>0</v>
      </c>
      <c r="AW26" s="315">
        <f t="shared" si="5"/>
        <v>0</v>
      </c>
      <c r="AX26" s="264"/>
    </row>
    <row r="27" spans="1:50" x14ac:dyDescent="0.2">
      <c r="A27" s="201" t="s">
        <v>199</v>
      </c>
      <c r="B27" s="322" t="s">
        <v>180</v>
      </c>
      <c r="C27" s="329" t="s">
        <v>94</v>
      </c>
      <c r="D27" s="328">
        <v>455000</v>
      </c>
      <c r="E27" s="327">
        <v>0</v>
      </c>
      <c r="F27" s="318">
        <v>0</v>
      </c>
      <c r="G27" s="326">
        <v>0</v>
      </c>
      <c r="H27" s="327">
        <v>0</v>
      </c>
      <c r="I27" s="318">
        <v>0</v>
      </c>
      <c r="J27" s="326">
        <v>0</v>
      </c>
      <c r="K27" s="327">
        <v>0</v>
      </c>
      <c r="L27" s="318">
        <v>0</v>
      </c>
      <c r="M27" s="326">
        <v>0</v>
      </c>
      <c r="N27" s="327">
        <v>0</v>
      </c>
      <c r="O27" s="318">
        <v>0</v>
      </c>
      <c r="P27" s="326">
        <v>0</v>
      </c>
      <c r="Q27" s="327">
        <v>0</v>
      </c>
      <c r="R27" s="318">
        <v>0</v>
      </c>
      <c r="S27" s="326">
        <v>0</v>
      </c>
      <c r="T27" s="327">
        <v>0</v>
      </c>
      <c r="U27" s="318">
        <v>0</v>
      </c>
      <c r="V27" s="326">
        <v>0</v>
      </c>
      <c r="W27" s="327">
        <v>0</v>
      </c>
      <c r="X27" s="318">
        <v>0</v>
      </c>
      <c r="Y27" s="326">
        <v>0</v>
      </c>
      <c r="Z27" s="327">
        <v>0</v>
      </c>
      <c r="AA27" s="318">
        <v>0</v>
      </c>
      <c r="AB27" s="326">
        <v>0</v>
      </c>
      <c r="AC27" s="327">
        <v>0</v>
      </c>
      <c r="AD27" s="318">
        <v>0</v>
      </c>
      <c r="AE27" s="326">
        <v>0</v>
      </c>
      <c r="AF27" s="327">
        <v>0</v>
      </c>
      <c r="AG27" s="318">
        <v>0</v>
      </c>
      <c r="AH27" s="326">
        <v>0</v>
      </c>
      <c r="AI27" s="327">
        <v>0</v>
      </c>
      <c r="AJ27" s="318">
        <v>0</v>
      </c>
      <c r="AK27" s="326">
        <v>0</v>
      </c>
      <c r="AL27" s="327">
        <v>455000</v>
      </c>
      <c r="AM27" s="318">
        <v>0</v>
      </c>
      <c r="AN27" s="326">
        <v>0</v>
      </c>
      <c r="AO27" s="121">
        <v>0</v>
      </c>
      <c r="AP27" s="118">
        <v>0</v>
      </c>
      <c r="AQ27" s="325">
        <f t="shared" si="0"/>
        <v>455000</v>
      </c>
      <c r="AR27" s="316">
        <f t="shared" si="1"/>
        <v>455000</v>
      </c>
      <c r="AS27" s="315">
        <v>0</v>
      </c>
      <c r="AT27" s="315">
        <f t="shared" si="2"/>
        <v>0</v>
      </c>
      <c r="AU27" s="315">
        <f t="shared" si="3"/>
        <v>0</v>
      </c>
      <c r="AV27" s="315">
        <f t="shared" si="4"/>
        <v>0</v>
      </c>
      <c r="AW27" s="315">
        <f t="shared" si="5"/>
        <v>0</v>
      </c>
      <c r="AX27" s="264"/>
    </row>
    <row r="28" spans="1:50" x14ac:dyDescent="0.2">
      <c r="A28" s="201" t="s">
        <v>200</v>
      </c>
      <c r="B28" s="322" t="s">
        <v>181</v>
      </c>
      <c r="C28" s="329" t="s">
        <v>94</v>
      </c>
      <c r="D28" s="328">
        <v>455000</v>
      </c>
      <c r="E28" s="327">
        <v>0</v>
      </c>
      <c r="F28" s="318">
        <v>0</v>
      </c>
      <c r="G28" s="326">
        <v>0</v>
      </c>
      <c r="H28" s="327">
        <v>0</v>
      </c>
      <c r="I28" s="318">
        <v>0</v>
      </c>
      <c r="J28" s="326">
        <v>0</v>
      </c>
      <c r="K28" s="327">
        <v>0</v>
      </c>
      <c r="L28" s="318">
        <v>0</v>
      </c>
      <c r="M28" s="326">
        <v>0</v>
      </c>
      <c r="N28" s="327">
        <v>0</v>
      </c>
      <c r="O28" s="318">
        <v>0</v>
      </c>
      <c r="P28" s="326">
        <v>0</v>
      </c>
      <c r="Q28" s="327">
        <v>0</v>
      </c>
      <c r="R28" s="318">
        <v>0</v>
      </c>
      <c r="S28" s="326">
        <v>0</v>
      </c>
      <c r="T28" s="327">
        <v>0</v>
      </c>
      <c r="U28" s="318">
        <v>0</v>
      </c>
      <c r="V28" s="326">
        <v>0</v>
      </c>
      <c r="W28" s="327">
        <v>0</v>
      </c>
      <c r="X28" s="318">
        <v>0</v>
      </c>
      <c r="Y28" s="326">
        <v>0</v>
      </c>
      <c r="Z28" s="327">
        <v>0</v>
      </c>
      <c r="AA28" s="318">
        <v>0</v>
      </c>
      <c r="AB28" s="326">
        <v>0</v>
      </c>
      <c r="AC28" s="327">
        <v>0</v>
      </c>
      <c r="AD28" s="318">
        <v>0</v>
      </c>
      <c r="AE28" s="326">
        <v>0</v>
      </c>
      <c r="AF28" s="327">
        <v>0</v>
      </c>
      <c r="AG28" s="318">
        <v>0</v>
      </c>
      <c r="AH28" s="326">
        <v>0</v>
      </c>
      <c r="AI28" s="327">
        <v>0</v>
      </c>
      <c r="AJ28" s="318">
        <v>0</v>
      </c>
      <c r="AK28" s="326">
        <v>0</v>
      </c>
      <c r="AL28" s="327">
        <v>455000</v>
      </c>
      <c r="AM28" s="318">
        <v>0</v>
      </c>
      <c r="AN28" s="326">
        <v>0</v>
      </c>
      <c r="AO28" s="121">
        <v>0</v>
      </c>
      <c r="AP28" s="118">
        <v>0</v>
      </c>
      <c r="AQ28" s="325">
        <f t="shared" si="0"/>
        <v>455000</v>
      </c>
      <c r="AR28" s="316">
        <f t="shared" si="1"/>
        <v>455000</v>
      </c>
      <c r="AS28" s="315">
        <v>0</v>
      </c>
      <c r="AT28" s="315">
        <f t="shared" si="2"/>
        <v>0</v>
      </c>
      <c r="AU28" s="315">
        <f t="shared" si="3"/>
        <v>0</v>
      </c>
      <c r="AV28" s="315">
        <f t="shared" si="4"/>
        <v>0</v>
      </c>
      <c r="AW28" s="315">
        <f t="shared" si="5"/>
        <v>0</v>
      </c>
      <c r="AX28" s="264"/>
    </row>
    <row r="29" spans="1:50" x14ac:dyDescent="0.2">
      <c r="A29" s="201" t="s">
        <v>201</v>
      </c>
      <c r="B29" s="322" t="s">
        <v>182</v>
      </c>
      <c r="C29" s="329" t="s">
        <v>94</v>
      </c>
      <c r="D29" s="328">
        <v>1976500</v>
      </c>
      <c r="E29" s="327">
        <v>0</v>
      </c>
      <c r="F29" s="318">
        <v>0</v>
      </c>
      <c r="G29" s="326">
        <v>0</v>
      </c>
      <c r="H29" s="327">
        <v>0</v>
      </c>
      <c r="I29" s="318">
        <v>0</v>
      </c>
      <c r="J29" s="326">
        <v>0</v>
      </c>
      <c r="K29" s="327">
        <v>0</v>
      </c>
      <c r="L29" s="318">
        <v>0</v>
      </c>
      <c r="M29" s="326">
        <v>0</v>
      </c>
      <c r="N29" s="327">
        <v>0</v>
      </c>
      <c r="O29" s="318">
        <v>0</v>
      </c>
      <c r="P29" s="326">
        <v>0</v>
      </c>
      <c r="Q29" s="327">
        <v>0</v>
      </c>
      <c r="R29" s="318">
        <v>0</v>
      </c>
      <c r="S29" s="326">
        <v>0</v>
      </c>
      <c r="T29" s="327">
        <v>0</v>
      </c>
      <c r="U29" s="318">
        <v>0</v>
      </c>
      <c r="V29" s="326">
        <v>0</v>
      </c>
      <c r="W29" s="327">
        <v>0</v>
      </c>
      <c r="X29" s="318">
        <v>0</v>
      </c>
      <c r="Y29" s="326">
        <v>0</v>
      </c>
      <c r="Z29" s="327">
        <v>0</v>
      </c>
      <c r="AA29" s="318">
        <v>0</v>
      </c>
      <c r="AB29" s="326">
        <v>0</v>
      </c>
      <c r="AC29" s="327">
        <v>0</v>
      </c>
      <c r="AD29" s="318">
        <v>0</v>
      </c>
      <c r="AE29" s="326">
        <v>0</v>
      </c>
      <c r="AF29" s="327">
        <v>0</v>
      </c>
      <c r="AG29" s="318">
        <v>0</v>
      </c>
      <c r="AH29" s="326">
        <v>0</v>
      </c>
      <c r="AI29" s="327">
        <v>0</v>
      </c>
      <c r="AJ29" s="318">
        <v>0</v>
      </c>
      <c r="AK29" s="326">
        <v>0</v>
      </c>
      <c r="AL29" s="327">
        <v>1976500</v>
      </c>
      <c r="AM29" s="318">
        <v>0</v>
      </c>
      <c r="AN29" s="326">
        <v>0</v>
      </c>
      <c r="AO29" s="121">
        <v>0</v>
      </c>
      <c r="AP29" s="118">
        <v>0</v>
      </c>
      <c r="AQ29" s="325">
        <f t="shared" si="0"/>
        <v>1976500</v>
      </c>
      <c r="AR29" s="316">
        <f t="shared" si="1"/>
        <v>1976500</v>
      </c>
      <c r="AS29" s="315">
        <v>0</v>
      </c>
      <c r="AT29" s="315">
        <f t="shared" si="2"/>
        <v>0</v>
      </c>
      <c r="AU29" s="315">
        <f t="shared" si="3"/>
        <v>0</v>
      </c>
      <c r="AV29" s="315">
        <f t="shared" si="4"/>
        <v>0</v>
      </c>
      <c r="AW29" s="315">
        <f t="shared" si="5"/>
        <v>0</v>
      </c>
      <c r="AX29" s="264"/>
    </row>
    <row r="30" spans="1:50" s="13" customFormat="1" ht="15" x14ac:dyDescent="0.25">
      <c r="A30" s="100"/>
      <c r="B30" s="101" t="s">
        <v>0</v>
      </c>
      <c r="C30" s="324"/>
      <c r="D30" s="102"/>
      <c r="E30" s="103"/>
      <c r="F30" s="104"/>
      <c r="G30" s="105"/>
      <c r="H30" s="103"/>
      <c r="I30" s="104"/>
      <c r="J30" s="105"/>
      <c r="K30" s="103"/>
      <c r="L30" s="104"/>
      <c r="M30" s="105"/>
      <c r="N30" s="103"/>
      <c r="O30" s="104"/>
      <c r="P30" s="105"/>
      <c r="Q30" s="103"/>
      <c r="R30" s="104"/>
      <c r="S30" s="105"/>
      <c r="T30" s="103"/>
      <c r="U30" s="104"/>
      <c r="V30" s="105"/>
      <c r="W30" s="103"/>
      <c r="X30" s="104"/>
      <c r="Y30" s="105"/>
      <c r="Z30" s="103"/>
      <c r="AA30" s="104"/>
      <c r="AB30" s="105"/>
      <c r="AC30" s="103"/>
      <c r="AD30" s="104"/>
      <c r="AE30" s="105"/>
      <c r="AF30" s="103"/>
      <c r="AG30" s="104"/>
      <c r="AH30" s="105"/>
      <c r="AI30" s="103"/>
      <c r="AJ30" s="104"/>
      <c r="AK30" s="105"/>
      <c r="AL30" s="103"/>
      <c r="AM30" s="104"/>
      <c r="AN30" s="105"/>
      <c r="AO30" s="113"/>
      <c r="AP30" s="113"/>
      <c r="AQ30" s="104"/>
      <c r="AR30" s="104"/>
      <c r="AS30" s="104"/>
      <c r="AT30" s="104"/>
      <c r="AU30" s="104"/>
      <c r="AV30" s="104"/>
      <c r="AW30" s="104"/>
      <c r="AX30" s="264"/>
    </row>
    <row r="31" spans="1:50" x14ac:dyDescent="0.2">
      <c r="A31" s="323" t="s">
        <v>95</v>
      </c>
      <c r="B31" s="322" t="s">
        <v>96</v>
      </c>
      <c r="C31" s="321" t="s">
        <v>95</v>
      </c>
      <c r="D31" s="320">
        <v>415692</v>
      </c>
      <c r="E31" s="319">
        <v>34641</v>
      </c>
      <c r="F31" s="318">
        <v>34641</v>
      </c>
      <c r="G31" s="307">
        <v>34641</v>
      </c>
      <c r="H31" s="319">
        <v>34641</v>
      </c>
      <c r="I31" s="318">
        <v>34641</v>
      </c>
      <c r="J31" s="307">
        <v>34641</v>
      </c>
      <c r="K31" s="319">
        <v>34641</v>
      </c>
      <c r="L31" s="318">
        <v>0</v>
      </c>
      <c r="M31" s="307">
        <v>0</v>
      </c>
      <c r="N31" s="319">
        <v>34641</v>
      </c>
      <c r="O31" s="318">
        <v>0</v>
      </c>
      <c r="P31" s="307">
        <v>0</v>
      </c>
      <c r="Q31" s="319">
        <v>34641</v>
      </c>
      <c r="R31" s="318">
        <v>0</v>
      </c>
      <c r="S31" s="307">
        <v>0</v>
      </c>
      <c r="T31" s="319">
        <v>34641</v>
      </c>
      <c r="U31" s="318">
        <v>0</v>
      </c>
      <c r="V31" s="307">
        <v>0</v>
      </c>
      <c r="W31" s="319">
        <v>34641</v>
      </c>
      <c r="X31" s="318">
        <v>0</v>
      </c>
      <c r="Y31" s="307">
        <v>0</v>
      </c>
      <c r="Z31" s="319">
        <v>34641</v>
      </c>
      <c r="AA31" s="318">
        <v>0</v>
      </c>
      <c r="AB31" s="307">
        <v>0</v>
      </c>
      <c r="AC31" s="319">
        <v>34641</v>
      </c>
      <c r="AD31" s="318">
        <v>0</v>
      </c>
      <c r="AE31" s="307">
        <v>0</v>
      </c>
      <c r="AF31" s="319">
        <v>34641</v>
      </c>
      <c r="AG31" s="318">
        <v>0</v>
      </c>
      <c r="AH31" s="307">
        <v>0</v>
      </c>
      <c r="AI31" s="319">
        <v>34641</v>
      </c>
      <c r="AJ31" s="318">
        <v>0</v>
      </c>
      <c r="AK31" s="307">
        <v>0</v>
      </c>
      <c r="AL31" s="319">
        <v>34641</v>
      </c>
      <c r="AM31" s="318">
        <v>0</v>
      </c>
      <c r="AN31" s="307">
        <v>0</v>
      </c>
      <c r="AO31" s="121">
        <v>0</v>
      </c>
      <c r="AP31" s="119">
        <v>0</v>
      </c>
      <c r="AQ31" s="317">
        <f t="shared" ref="AQ31:AQ40" si="6">SUM(E31,H31,K31,N31,Q31,T31,W31,Z31,AC31,AF31,AI31,AL31)</f>
        <v>415692</v>
      </c>
      <c r="AR31" s="316">
        <f t="shared" ref="AR31:AR40" si="7">AQ31-AT31</f>
        <v>346410</v>
      </c>
      <c r="AS31" s="315">
        <v>0</v>
      </c>
      <c r="AT31" s="315">
        <f t="shared" ref="AT31:AT40" si="8">SUM(F31,I31,L31,O31,R31,U31,X31,AA31,AD31,AG31,AJ31,AM31,AO31)</f>
        <v>69282</v>
      </c>
      <c r="AU31" s="314">
        <f t="shared" ref="AU31:AU40" si="9">AS31-AT31</f>
        <v>-69282</v>
      </c>
      <c r="AV31" s="315">
        <f t="shared" ref="AV31:AV40" si="10">SUM(G31,J31,M31,P31,S31,V31,Y31,AB31,AE31,AH31,AK31,AN31,AP31)</f>
        <v>69282</v>
      </c>
      <c r="AW31" s="314">
        <f t="shared" ref="AW31:AW40" si="11">SUM(AT31-AV31)</f>
        <v>0</v>
      </c>
      <c r="AX31" s="264"/>
    </row>
    <row r="32" spans="1:50" x14ac:dyDescent="0.2">
      <c r="A32" s="323" t="s">
        <v>95</v>
      </c>
      <c r="B32" s="322" t="s">
        <v>97</v>
      </c>
      <c r="C32" s="321" t="s">
        <v>95</v>
      </c>
      <c r="D32" s="320">
        <v>6849800</v>
      </c>
      <c r="E32" s="319">
        <v>554500</v>
      </c>
      <c r="F32" s="318">
        <v>554500</v>
      </c>
      <c r="G32" s="307">
        <v>554500</v>
      </c>
      <c r="H32" s="319">
        <v>572300</v>
      </c>
      <c r="I32" s="318">
        <v>572300</v>
      </c>
      <c r="J32" s="307">
        <v>572300</v>
      </c>
      <c r="K32" s="319">
        <v>572300</v>
      </c>
      <c r="L32" s="318">
        <v>0</v>
      </c>
      <c r="M32" s="307">
        <v>0</v>
      </c>
      <c r="N32" s="319">
        <v>572300</v>
      </c>
      <c r="O32" s="318">
        <v>0</v>
      </c>
      <c r="P32" s="307">
        <v>0</v>
      </c>
      <c r="Q32" s="319">
        <v>572300</v>
      </c>
      <c r="R32" s="318">
        <v>0</v>
      </c>
      <c r="S32" s="307">
        <v>0</v>
      </c>
      <c r="T32" s="319">
        <v>572300</v>
      </c>
      <c r="U32" s="318">
        <v>0</v>
      </c>
      <c r="V32" s="307">
        <v>0</v>
      </c>
      <c r="W32" s="319">
        <v>572300</v>
      </c>
      <c r="X32" s="318">
        <v>0</v>
      </c>
      <c r="Y32" s="307">
        <v>0</v>
      </c>
      <c r="Z32" s="319">
        <v>572300</v>
      </c>
      <c r="AA32" s="318">
        <v>0</v>
      </c>
      <c r="AB32" s="307">
        <v>0</v>
      </c>
      <c r="AC32" s="319">
        <v>572300</v>
      </c>
      <c r="AD32" s="318">
        <v>0</v>
      </c>
      <c r="AE32" s="307">
        <v>0</v>
      </c>
      <c r="AF32" s="319">
        <v>572300</v>
      </c>
      <c r="AG32" s="318">
        <v>0</v>
      </c>
      <c r="AH32" s="307">
        <v>0</v>
      </c>
      <c r="AI32" s="319">
        <v>572300</v>
      </c>
      <c r="AJ32" s="318">
        <v>0</v>
      </c>
      <c r="AK32" s="307">
        <v>0</v>
      </c>
      <c r="AL32" s="319">
        <v>572300</v>
      </c>
      <c r="AM32" s="318">
        <v>0</v>
      </c>
      <c r="AN32" s="307">
        <v>0</v>
      </c>
      <c r="AO32" s="121">
        <v>0</v>
      </c>
      <c r="AP32" s="119">
        <v>0</v>
      </c>
      <c r="AQ32" s="317">
        <f t="shared" si="6"/>
        <v>6849800</v>
      </c>
      <c r="AR32" s="316">
        <f t="shared" si="7"/>
        <v>5723000</v>
      </c>
      <c r="AS32" s="315">
        <v>0</v>
      </c>
      <c r="AT32" s="315">
        <f t="shared" si="8"/>
        <v>1126800</v>
      </c>
      <c r="AU32" s="314">
        <f t="shared" si="9"/>
        <v>-1126800</v>
      </c>
      <c r="AV32" s="315">
        <f t="shared" si="10"/>
        <v>1126800</v>
      </c>
      <c r="AW32" s="314">
        <f t="shared" si="11"/>
        <v>0</v>
      </c>
      <c r="AX32" s="264"/>
    </row>
    <row r="33" spans="1:50" x14ac:dyDescent="0.2">
      <c r="A33" s="323" t="s">
        <v>95</v>
      </c>
      <c r="B33" s="322" t="s">
        <v>98</v>
      </c>
      <c r="C33" s="321" t="s">
        <v>95</v>
      </c>
      <c r="D33" s="320">
        <v>1361700</v>
      </c>
      <c r="E33" s="319">
        <v>109900</v>
      </c>
      <c r="F33" s="318">
        <v>109900</v>
      </c>
      <c r="G33" s="307">
        <v>109900</v>
      </c>
      <c r="H33" s="319">
        <v>113800</v>
      </c>
      <c r="I33" s="318">
        <v>113800</v>
      </c>
      <c r="J33" s="307">
        <v>113800</v>
      </c>
      <c r="K33" s="319">
        <v>113800</v>
      </c>
      <c r="L33" s="318">
        <v>0</v>
      </c>
      <c r="M33" s="307">
        <v>0</v>
      </c>
      <c r="N33" s="319">
        <v>113800</v>
      </c>
      <c r="O33" s="318">
        <v>0</v>
      </c>
      <c r="P33" s="307">
        <v>0</v>
      </c>
      <c r="Q33" s="319">
        <v>113800</v>
      </c>
      <c r="R33" s="318">
        <v>0</v>
      </c>
      <c r="S33" s="307">
        <v>0</v>
      </c>
      <c r="T33" s="319">
        <v>113800</v>
      </c>
      <c r="U33" s="318">
        <v>0</v>
      </c>
      <c r="V33" s="307">
        <v>0</v>
      </c>
      <c r="W33" s="319">
        <v>113800</v>
      </c>
      <c r="X33" s="318">
        <v>0</v>
      </c>
      <c r="Y33" s="307">
        <v>0</v>
      </c>
      <c r="Z33" s="319">
        <v>113800</v>
      </c>
      <c r="AA33" s="318">
        <v>0</v>
      </c>
      <c r="AB33" s="307">
        <v>0</v>
      </c>
      <c r="AC33" s="319">
        <v>113800</v>
      </c>
      <c r="AD33" s="318">
        <v>0</v>
      </c>
      <c r="AE33" s="307">
        <v>0</v>
      </c>
      <c r="AF33" s="319">
        <v>113800</v>
      </c>
      <c r="AG33" s="318">
        <v>0</v>
      </c>
      <c r="AH33" s="307">
        <v>0</v>
      </c>
      <c r="AI33" s="319">
        <v>113800</v>
      </c>
      <c r="AJ33" s="318">
        <v>0</v>
      </c>
      <c r="AK33" s="307">
        <v>0</v>
      </c>
      <c r="AL33" s="319">
        <v>113800</v>
      </c>
      <c r="AM33" s="318">
        <v>0</v>
      </c>
      <c r="AN33" s="307">
        <v>0</v>
      </c>
      <c r="AO33" s="121">
        <v>0</v>
      </c>
      <c r="AP33" s="119">
        <v>0</v>
      </c>
      <c r="AQ33" s="317">
        <f t="shared" si="6"/>
        <v>1361700</v>
      </c>
      <c r="AR33" s="316">
        <f t="shared" si="7"/>
        <v>1138000</v>
      </c>
      <c r="AS33" s="315">
        <v>0</v>
      </c>
      <c r="AT33" s="315">
        <f t="shared" si="8"/>
        <v>223700</v>
      </c>
      <c r="AU33" s="314">
        <f t="shared" si="9"/>
        <v>-223700</v>
      </c>
      <c r="AV33" s="315">
        <f t="shared" si="10"/>
        <v>223700</v>
      </c>
      <c r="AW33" s="314">
        <f t="shared" si="11"/>
        <v>0</v>
      </c>
      <c r="AX33" s="264"/>
    </row>
    <row r="34" spans="1:50" ht="13.5" customHeight="1" x14ac:dyDescent="0.2">
      <c r="A34" s="323" t="s">
        <v>95</v>
      </c>
      <c r="B34" s="322" t="s">
        <v>99</v>
      </c>
      <c r="C34" s="321" t="s">
        <v>95</v>
      </c>
      <c r="D34" s="320">
        <v>749650</v>
      </c>
      <c r="E34" s="319">
        <v>187412</v>
      </c>
      <c r="F34" s="318">
        <v>187412</v>
      </c>
      <c r="G34" s="307">
        <v>187412</v>
      </c>
      <c r="H34" s="319">
        <v>0</v>
      </c>
      <c r="I34" s="318">
        <v>0</v>
      </c>
      <c r="J34" s="307">
        <v>0</v>
      </c>
      <c r="K34" s="319">
        <v>0</v>
      </c>
      <c r="L34" s="318">
        <v>0</v>
      </c>
      <c r="M34" s="307">
        <v>0</v>
      </c>
      <c r="N34" s="319">
        <v>187412</v>
      </c>
      <c r="O34" s="318">
        <v>0</v>
      </c>
      <c r="P34" s="307">
        <v>0</v>
      </c>
      <c r="Q34" s="319">
        <v>0</v>
      </c>
      <c r="R34" s="318">
        <v>0</v>
      </c>
      <c r="S34" s="307">
        <v>0</v>
      </c>
      <c r="T34" s="319">
        <v>0</v>
      </c>
      <c r="U34" s="318">
        <v>0</v>
      </c>
      <c r="V34" s="307">
        <v>0</v>
      </c>
      <c r="W34" s="319">
        <v>187412</v>
      </c>
      <c r="X34" s="318">
        <v>0</v>
      </c>
      <c r="Y34" s="307">
        <v>0</v>
      </c>
      <c r="Z34" s="319">
        <v>0</v>
      </c>
      <c r="AA34" s="318">
        <v>0</v>
      </c>
      <c r="AB34" s="307">
        <v>0</v>
      </c>
      <c r="AC34" s="319">
        <v>0</v>
      </c>
      <c r="AD34" s="318">
        <v>0</v>
      </c>
      <c r="AE34" s="307">
        <v>0</v>
      </c>
      <c r="AF34" s="319">
        <v>187414</v>
      </c>
      <c r="AG34" s="318">
        <v>0</v>
      </c>
      <c r="AH34" s="307">
        <v>0</v>
      </c>
      <c r="AI34" s="319">
        <v>0</v>
      </c>
      <c r="AJ34" s="318">
        <v>0</v>
      </c>
      <c r="AK34" s="307">
        <v>0</v>
      </c>
      <c r="AL34" s="319">
        <v>0</v>
      </c>
      <c r="AM34" s="318">
        <v>0</v>
      </c>
      <c r="AN34" s="307">
        <v>0</v>
      </c>
      <c r="AO34" s="121">
        <v>0</v>
      </c>
      <c r="AP34" s="119">
        <v>0</v>
      </c>
      <c r="AQ34" s="317">
        <f t="shared" si="6"/>
        <v>749650</v>
      </c>
      <c r="AR34" s="316">
        <f t="shared" si="7"/>
        <v>562238</v>
      </c>
      <c r="AS34" s="315">
        <v>0</v>
      </c>
      <c r="AT34" s="315">
        <f t="shared" si="8"/>
        <v>187412</v>
      </c>
      <c r="AU34" s="314">
        <f t="shared" si="9"/>
        <v>-187412</v>
      </c>
      <c r="AV34" s="315">
        <f t="shared" si="10"/>
        <v>187412</v>
      </c>
      <c r="AW34" s="314">
        <f t="shared" si="11"/>
        <v>0</v>
      </c>
      <c r="AX34" s="264"/>
    </row>
    <row r="35" spans="1:50" x14ac:dyDescent="0.2">
      <c r="A35" s="323" t="s">
        <v>95</v>
      </c>
      <c r="B35" s="322" t="s">
        <v>100</v>
      </c>
      <c r="C35" s="321" t="s">
        <v>95</v>
      </c>
      <c r="D35" s="320">
        <v>46381</v>
      </c>
      <c r="E35" s="319">
        <v>46381</v>
      </c>
      <c r="F35" s="318">
        <v>46381</v>
      </c>
      <c r="G35" s="307">
        <v>46381</v>
      </c>
      <c r="H35" s="319">
        <v>0</v>
      </c>
      <c r="I35" s="318">
        <v>0</v>
      </c>
      <c r="J35" s="307">
        <v>0</v>
      </c>
      <c r="K35" s="319">
        <v>0</v>
      </c>
      <c r="L35" s="318">
        <v>0</v>
      </c>
      <c r="M35" s="307">
        <v>0</v>
      </c>
      <c r="N35" s="319">
        <v>0</v>
      </c>
      <c r="O35" s="318">
        <v>0</v>
      </c>
      <c r="P35" s="307">
        <v>0</v>
      </c>
      <c r="Q35" s="319">
        <v>0</v>
      </c>
      <c r="R35" s="318">
        <v>0</v>
      </c>
      <c r="S35" s="307">
        <v>0</v>
      </c>
      <c r="T35" s="319">
        <v>0</v>
      </c>
      <c r="U35" s="318">
        <v>0</v>
      </c>
      <c r="V35" s="307">
        <v>0</v>
      </c>
      <c r="W35" s="319">
        <v>0</v>
      </c>
      <c r="X35" s="318">
        <v>0</v>
      </c>
      <c r="Y35" s="307">
        <v>0</v>
      </c>
      <c r="Z35" s="319">
        <v>0</v>
      </c>
      <c r="AA35" s="318">
        <v>0</v>
      </c>
      <c r="AB35" s="307">
        <v>0</v>
      </c>
      <c r="AC35" s="319">
        <v>0</v>
      </c>
      <c r="AD35" s="318">
        <v>0</v>
      </c>
      <c r="AE35" s="307">
        <v>0</v>
      </c>
      <c r="AF35" s="319">
        <v>0</v>
      </c>
      <c r="AG35" s="318">
        <v>0</v>
      </c>
      <c r="AH35" s="307">
        <v>0</v>
      </c>
      <c r="AI35" s="319">
        <v>0</v>
      </c>
      <c r="AJ35" s="318">
        <v>0</v>
      </c>
      <c r="AK35" s="307">
        <v>0</v>
      </c>
      <c r="AL35" s="319">
        <v>0</v>
      </c>
      <c r="AM35" s="318">
        <v>0</v>
      </c>
      <c r="AN35" s="307">
        <v>0</v>
      </c>
      <c r="AO35" s="121">
        <v>0</v>
      </c>
      <c r="AP35" s="119">
        <v>0</v>
      </c>
      <c r="AQ35" s="317">
        <f t="shared" si="6"/>
        <v>46381</v>
      </c>
      <c r="AR35" s="316">
        <f t="shared" si="7"/>
        <v>0</v>
      </c>
      <c r="AS35" s="315">
        <v>0</v>
      </c>
      <c r="AT35" s="315">
        <f t="shared" si="8"/>
        <v>46381</v>
      </c>
      <c r="AU35" s="314">
        <f t="shared" si="9"/>
        <v>-46381</v>
      </c>
      <c r="AV35" s="315">
        <f t="shared" si="10"/>
        <v>46381</v>
      </c>
      <c r="AW35" s="314">
        <f t="shared" si="11"/>
        <v>0</v>
      </c>
      <c r="AX35" s="264"/>
    </row>
    <row r="36" spans="1:50" x14ac:dyDescent="0.2">
      <c r="A36" s="323" t="s">
        <v>95</v>
      </c>
      <c r="B36" s="322" t="s">
        <v>101</v>
      </c>
      <c r="C36" s="321" t="s">
        <v>95</v>
      </c>
      <c r="D36" s="320">
        <v>203556</v>
      </c>
      <c r="E36" s="319">
        <v>203556</v>
      </c>
      <c r="F36" s="318">
        <v>311780</v>
      </c>
      <c r="G36" s="307">
        <v>311780</v>
      </c>
      <c r="H36" s="319">
        <v>0</v>
      </c>
      <c r="I36" s="318">
        <v>0</v>
      </c>
      <c r="J36" s="307">
        <v>0</v>
      </c>
      <c r="K36" s="319">
        <v>0</v>
      </c>
      <c r="L36" s="318">
        <v>0</v>
      </c>
      <c r="M36" s="307">
        <v>0</v>
      </c>
      <c r="N36" s="319">
        <v>0</v>
      </c>
      <c r="O36" s="318">
        <v>0</v>
      </c>
      <c r="P36" s="307">
        <v>0</v>
      </c>
      <c r="Q36" s="319">
        <v>0</v>
      </c>
      <c r="R36" s="318">
        <v>0</v>
      </c>
      <c r="S36" s="307">
        <v>0</v>
      </c>
      <c r="T36" s="319">
        <v>0</v>
      </c>
      <c r="U36" s="318">
        <v>0</v>
      </c>
      <c r="V36" s="307">
        <v>0</v>
      </c>
      <c r="W36" s="319">
        <v>0</v>
      </c>
      <c r="X36" s="318">
        <v>0</v>
      </c>
      <c r="Y36" s="307">
        <v>0</v>
      </c>
      <c r="Z36" s="319">
        <v>0</v>
      </c>
      <c r="AA36" s="318">
        <v>0</v>
      </c>
      <c r="AB36" s="307">
        <v>0</v>
      </c>
      <c r="AC36" s="319">
        <v>0</v>
      </c>
      <c r="AD36" s="318">
        <v>0</v>
      </c>
      <c r="AE36" s="307">
        <v>0</v>
      </c>
      <c r="AF36" s="319">
        <v>0</v>
      </c>
      <c r="AG36" s="318">
        <v>0</v>
      </c>
      <c r="AH36" s="307">
        <v>0</v>
      </c>
      <c r="AI36" s="319">
        <v>0</v>
      </c>
      <c r="AJ36" s="318">
        <v>0</v>
      </c>
      <c r="AK36" s="307">
        <v>0</v>
      </c>
      <c r="AL36" s="319">
        <v>0</v>
      </c>
      <c r="AM36" s="318">
        <v>0</v>
      </c>
      <c r="AN36" s="307">
        <v>0</v>
      </c>
      <c r="AO36" s="121">
        <v>0</v>
      </c>
      <c r="AP36" s="119">
        <v>0</v>
      </c>
      <c r="AQ36" s="317">
        <f t="shared" si="6"/>
        <v>203556</v>
      </c>
      <c r="AR36" s="316">
        <f t="shared" si="7"/>
        <v>-108224</v>
      </c>
      <c r="AS36" s="315">
        <v>0</v>
      </c>
      <c r="AT36" s="315">
        <f t="shared" si="8"/>
        <v>311780</v>
      </c>
      <c r="AU36" s="314">
        <f t="shared" si="9"/>
        <v>-311780</v>
      </c>
      <c r="AV36" s="315">
        <f t="shared" si="10"/>
        <v>311780</v>
      </c>
      <c r="AW36" s="314">
        <f t="shared" si="11"/>
        <v>0</v>
      </c>
      <c r="AX36" s="264"/>
    </row>
    <row r="37" spans="1:50" ht="15" thickBot="1" x14ac:dyDescent="0.25">
      <c r="A37" s="313" t="s">
        <v>95</v>
      </c>
      <c r="B37" s="312" t="s">
        <v>102</v>
      </c>
      <c r="C37" s="311" t="s">
        <v>95</v>
      </c>
      <c r="D37" s="310">
        <v>32790</v>
      </c>
      <c r="E37" s="309">
        <v>32790</v>
      </c>
      <c r="F37" s="308">
        <v>15371</v>
      </c>
      <c r="G37" s="307">
        <v>15371</v>
      </c>
      <c r="H37" s="309">
        <v>0</v>
      </c>
      <c r="I37" s="308">
        <v>0</v>
      </c>
      <c r="J37" s="307">
        <v>0</v>
      </c>
      <c r="K37" s="309">
        <v>0</v>
      </c>
      <c r="L37" s="308">
        <v>0</v>
      </c>
      <c r="M37" s="307">
        <v>0</v>
      </c>
      <c r="N37" s="309">
        <v>0</v>
      </c>
      <c r="O37" s="308">
        <v>0</v>
      </c>
      <c r="P37" s="307">
        <v>0</v>
      </c>
      <c r="Q37" s="309">
        <v>0</v>
      </c>
      <c r="R37" s="308">
        <v>0</v>
      </c>
      <c r="S37" s="307">
        <v>0</v>
      </c>
      <c r="T37" s="309">
        <v>0</v>
      </c>
      <c r="U37" s="308">
        <v>0</v>
      </c>
      <c r="V37" s="307">
        <v>0</v>
      </c>
      <c r="W37" s="309">
        <v>0</v>
      </c>
      <c r="X37" s="308">
        <v>0</v>
      </c>
      <c r="Y37" s="307">
        <v>0</v>
      </c>
      <c r="Z37" s="309">
        <v>0</v>
      </c>
      <c r="AA37" s="308">
        <v>0</v>
      </c>
      <c r="AB37" s="307">
        <v>0</v>
      </c>
      <c r="AC37" s="309">
        <v>0</v>
      </c>
      <c r="AD37" s="308">
        <v>0</v>
      </c>
      <c r="AE37" s="307">
        <v>0</v>
      </c>
      <c r="AF37" s="309">
        <v>0</v>
      </c>
      <c r="AG37" s="308">
        <v>0</v>
      </c>
      <c r="AH37" s="307">
        <v>0</v>
      </c>
      <c r="AI37" s="309">
        <v>0</v>
      </c>
      <c r="AJ37" s="308">
        <v>0</v>
      </c>
      <c r="AK37" s="307">
        <v>0</v>
      </c>
      <c r="AL37" s="309">
        <v>0</v>
      </c>
      <c r="AM37" s="308">
        <v>0</v>
      </c>
      <c r="AN37" s="307">
        <v>0</v>
      </c>
      <c r="AO37" s="122">
        <v>0</v>
      </c>
      <c r="AP37" s="120">
        <v>0</v>
      </c>
      <c r="AQ37" s="306">
        <f t="shared" si="6"/>
        <v>32790</v>
      </c>
      <c r="AR37" s="305">
        <f t="shared" si="7"/>
        <v>17419</v>
      </c>
      <c r="AS37" s="304">
        <v>0</v>
      </c>
      <c r="AT37" s="304">
        <f t="shared" si="8"/>
        <v>15371</v>
      </c>
      <c r="AU37" s="303">
        <f t="shared" si="9"/>
        <v>-15371</v>
      </c>
      <c r="AV37" s="304">
        <f t="shared" si="10"/>
        <v>15371</v>
      </c>
      <c r="AW37" s="303">
        <f t="shared" si="11"/>
        <v>0</v>
      </c>
      <c r="AX37" s="264"/>
    </row>
    <row r="38" spans="1:50" s="13" customFormat="1" ht="15" x14ac:dyDescent="0.25">
      <c r="A38" s="126"/>
      <c r="B38" s="98" t="s">
        <v>103</v>
      </c>
      <c r="C38" s="302"/>
      <c r="D38" s="127"/>
      <c r="E38" s="128">
        <f t="shared" ref="E38:AP38" si="12">SUM(E11:E29)</f>
        <v>2250000</v>
      </c>
      <c r="F38" s="129">
        <f t="shared" si="12"/>
        <v>2250000</v>
      </c>
      <c r="G38" s="130">
        <f t="shared" si="12"/>
        <v>2250000</v>
      </c>
      <c r="H38" s="128">
        <f t="shared" si="12"/>
        <v>0</v>
      </c>
      <c r="I38" s="129">
        <f t="shared" si="12"/>
        <v>0</v>
      </c>
      <c r="J38" s="130">
        <f t="shared" si="12"/>
        <v>0</v>
      </c>
      <c r="K38" s="128">
        <f t="shared" si="12"/>
        <v>0</v>
      </c>
      <c r="L38" s="129">
        <f t="shared" si="12"/>
        <v>0</v>
      </c>
      <c r="M38" s="130">
        <f t="shared" si="12"/>
        <v>0</v>
      </c>
      <c r="N38" s="128">
        <f t="shared" si="12"/>
        <v>3450000</v>
      </c>
      <c r="O38" s="129">
        <f t="shared" si="12"/>
        <v>0</v>
      </c>
      <c r="P38" s="130">
        <f t="shared" si="12"/>
        <v>0</v>
      </c>
      <c r="Q38" s="128">
        <f t="shared" si="12"/>
        <v>1200000</v>
      </c>
      <c r="R38" s="129">
        <f t="shared" si="12"/>
        <v>0</v>
      </c>
      <c r="S38" s="130">
        <f t="shared" si="12"/>
        <v>0</v>
      </c>
      <c r="T38" s="128">
        <f t="shared" si="12"/>
        <v>2574100</v>
      </c>
      <c r="U38" s="129">
        <f t="shared" si="12"/>
        <v>0</v>
      </c>
      <c r="V38" s="130">
        <f t="shared" si="12"/>
        <v>0</v>
      </c>
      <c r="W38" s="128">
        <f t="shared" si="12"/>
        <v>4600000</v>
      </c>
      <c r="X38" s="129">
        <f t="shared" si="12"/>
        <v>0</v>
      </c>
      <c r="Y38" s="130">
        <f t="shared" si="12"/>
        <v>0</v>
      </c>
      <c r="Z38" s="128">
        <f t="shared" si="12"/>
        <v>4074100</v>
      </c>
      <c r="AA38" s="129">
        <f t="shared" si="12"/>
        <v>0</v>
      </c>
      <c r="AB38" s="130">
        <f t="shared" si="12"/>
        <v>0</v>
      </c>
      <c r="AC38" s="128">
        <f t="shared" si="12"/>
        <v>2000000</v>
      </c>
      <c r="AD38" s="129">
        <f t="shared" si="12"/>
        <v>0</v>
      </c>
      <c r="AE38" s="130">
        <f t="shared" si="12"/>
        <v>0</v>
      </c>
      <c r="AF38" s="128">
        <f t="shared" si="12"/>
        <v>1630000</v>
      </c>
      <c r="AG38" s="129">
        <f t="shared" si="12"/>
        <v>0</v>
      </c>
      <c r="AH38" s="130">
        <f t="shared" si="12"/>
        <v>0</v>
      </c>
      <c r="AI38" s="128">
        <f t="shared" si="12"/>
        <v>2200000</v>
      </c>
      <c r="AJ38" s="129">
        <f t="shared" si="12"/>
        <v>0</v>
      </c>
      <c r="AK38" s="130">
        <f t="shared" si="12"/>
        <v>0</v>
      </c>
      <c r="AL38" s="128">
        <f t="shared" si="12"/>
        <v>4968200</v>
      </c>
      <c r="AM38" s="129">
        <f t="shared" si="12"/>
        <v>0</v>
      </c>
      <c r="AN38" s="130">
        <f t="shared" si="12"/>
        <v>0</v>
      </c>
      <c r="AO38" s="131">
        <f t="shared" si="12"/>
        <v>0</v>
      </c>
      <c r="AP38" s="132">
        <f t="shared" si="12"/>
        <v>0</v>
      </c>
      <c r="AQ38" s="133">
        <f t="shared" si="6"/>
        <v>28946400</v>
      </c>
      <c r="AR38" s="301">
        <f t="shared" si="7"/>
        <v>26696400</v>
      </c>
      <c r="AS38" s="301">
        <v>0</v>
      </c>
      <c r="AT38" s="301">
        <f t="shared" si="8"/>
        <v>2250000</v>
      </c>
      <c r="AU38" s="300">
        <f t="shared" si="9"/>
        <v>-2250000</v>
      </c>
      <c r="AV38" s="301">
        <f t="shared" si="10"/>
        <v>2250000</v>
      </c>
      <c r="AW38" s="300">
        <f t="shared" si="11"/>
        <v>0</v>
      </c>
      <c r="AX38" s="293"/>
    </row>
    <row r="39" spans="1:50" s="13" customFormat="1" ht="15" x14ac:dyDescent="0.25">
      <c r="A39" s="145"/>
      <c r="B39" s="146" t="s">
        <v>104</v>
      </c>
      <c r="C39" s="299"/>
      <c r="D39" s="147"/>
      <c r="E39" s="148">
        <f t="shared" ref="E39:AP39" si="13">E31</f>
        <v>34641</v>
      </c>
      <c r="F39" s="149">
        <f t="shared" si="13"/>
        <v>34641</v>
      </c>
      <c r="G39" s="150">
        <f t="shared" si="13"/>
        <v>34641</v>
      </c>
      <c r="H39" s="148">
        <f t="shared" si="13"/>
        <v>34641</v>
      </c>
      <c r="I39" s="149">
        <f t="shared" si="13"/>
        <v>34641</v>
      </c>
      <c r="J39" s="150">
        <f t="shared" si="13"/>
        <v>34641</v>
      </c>
      <c r="K39" s="148">
        <f t="shared" si="13"/>
        <v>34641</v>
      </c>
      <c r="L39" s="149">
        <f t="shared" si="13"/>
        <v>0</v>
      </c>
      <c r="M39" s="150">
        <f t="shared" si="13"/>
        <v>0</v>
      </c>
      <c r="N39" s="148">
        <f t="shared" si="13"/>
        <v>34641</v>
      </c>
      <c r="O39" s="149">
        <f t="shared" si="13"/>
        <v>0</v>
      </c>
      <c r="P39" s="150">
        <f t="shared" si="13"/>
        <v>0</v>
      </c>
      <c r="Q39" s="148">
        <f t="shared" si="13"/>
        <v>34641</v>
      </c>
      <c r="R39" s="149">
        <f t="shared" si="13"/>
        <v>0</v>
      </c>
      <c r="S39" s="150">
        <f t="shared" si="13"/>
        <v>0</v>
      </c>
      <c r="T39" s="148">
        <f t="shared" si="13"/>
        <v>34641</v>
      </c>
      <c r="U39" s="149">
        <f t="shared" si="13"/>
        <v>0</v>
      </c>
      <c r="V39" s="150">
        <f t="shared" si="13"/>
        <v>0</v>
      </c>
      <c r="W39" s="148">
        <f t="shared" si="13"/>
        <v>34641</v>
      </c>
      <c r="X39" s="149">
        <f t="shared" si="13"/>
        <v>0</v>
      </c>
      <c r="Y39" s="150">
        <f t="shared" si="13"/>
        <v>0</v>
      </c>
      <c r="Z39" s="148">
        <f t="shared" si="13"/>
        <v>34641</v>
      </c>
      <c r="AA39" s="149">
        <f t="shared" si="13"/>
        <v>0</v>
      </c>
      <c r="AB39" s="150">
        <f t="shared" si="13"/>
        <v>0</v>
      </c>
      <c r="AC39" s="148">
        <f t="shared" si="13"/>
        <v>34641</v>
      </c>
      <c r="AD39" s="149">
        <f t="shared" si="13"/>
        <v>0</v>
      </c>
      <c r="AE39" s="150">
        <f t="shared" si="13"/>
        <v>0</v>
      </c>
      <c r="AF39" s="148">
        <f t="shared" si="13"/>
        <v>34641</v>
      </c>
      <c r="AG39" s="149">
        <f t="shared" si="13"/>
        <v>0</v>
      </c>
      <c r="AH39" s="150">
        <f t="shared" si="13"/>
        <v>0</v>
      </c>
      <c r="AI39" s="148">
        <f t="shared" si="13"/>
        <v>34641</v>
      </c>
      <c r="AJ39" s="149">
        <f t="shared" si="13"/>
        <v>0</v>
      </c>
      <c r="AK39" s="150">
        <f t="shared" si="13"/>
        <v>0</v>
      </c>
      <c r="AL39" s="148">
        <f t="shared" si="13"/>
        <v>34641</v>
      </c>
      <c r="AM39" s="149">
        <f t="shared" si="13"/>
        <v>0</v>
      </c>
      <c r="AN39" s="150">
        <f t="shared" si="13"/>
        <v>0</v>
      </c>
      <c r="AO39" s="151">
        <f t="shared" si="13"/>
        <v>0</v>
      </c>
      <c r="AP39" s="152">
        <f t="shared" si="13"/>
        <v>0</v>
      </c>
      <c r="AQ39" s="153">
        <f t="shared" si="6"/>
        <v>415692</v>
      </c>
      <c r="AR39" s="298">
        <f t="shared" si="7"/>
        <v>346410</v>
      </c>
      <c r="AS39" s="298">
        <v>0</v>
      </c>
      <c r="AT39" s="298">
        <f t="shared" si="8"/>
        <v>69282</v>
      </c>
      <c r="AU39" s="297">
        <f t="shared" si="9"/>
        <v>-69282</v>
      </c>
      <c r="AV39" s="298">
        <f t="shared" si="10"/>
        <v>69282</v>
      </c>
      <c r="AW39" s="297">
        <f t="shared" si="11"/>
        <v>0</v>
      </c>
      <c r="AX39" s="293"/>
    </row>
    <row r="40" spans="1:50" s="13" customFormat="1" ht="15.75" thickBot="1" x14ac:dyDescent="0.3">
      <c r="A40" s="134"/>
      <c r="B40" s="108" t="s">
        <v>105</v>
      </c>
      <c r="C40" s="296"/>
      <c r="D40" s="135"/>
      <c r="E40" s="136">
        <f t="shared" ref="E40:AP40" si="14">SUM(E32:E37)</f>
        <v>1134539</v>
      </c>
      <c r="F40" s="137">
        <f t="shared" si="14"/>
        <v>1225344</v>
      </c>
      <c r="G40" s="138">
        <f t="shared" si="14"/>
        <v>1225344</v>
      </c>
      <c r="H40" s="136">
        <f t="shared" si="14"/>
        <v>686100</v>
      </c>
      <c r="I40" s="137">
        <f t="shared" si="14"/>
        <v>686100</v>
      </c>
      <c r="J40" s="138">
        <f t="shared" si="14"/>
        <v>686100</v>
      </c>
      <c r="K40" s="136">
        <f t="shared" si="14"/>
        <v>686100</v>
      </c>
      <c r="L40" s="137">
        <f t="shared" si="14"/>
        <v>0</v>
      </c>
      <c r="M40" s="138">
        <f t="shared" si="14"/>
        <v>0</v>
      </c>
      <c r="N40" s="136">
        <f t="shared" si="14"/>
        <v>873512</v>
      </c>
      <c r="O40" s="137">
        <f t="shared" si="14"/>
        <v>0</v>
      </c>
      <c r="P40" s="138">
        <f t="shared" si="14"/>
        <v>0</v>
      </c>
      <c r="Q40" s="136">
        <f t="shared" si="14"/>
        <v>686100</v>
      </c>
      <c r="R40" s="137">
        <f t="shared" si="14"/>
        <v>0</v>
      </c>
      <c r="S40" s="138">
        <f t="shared" si="14"/>
        <v>0</v>
      </c>
      <c r="T40" s="136">
        <f t="shared" si="14"/>
        <v>686100</v>
      </c>
      <c r="U40" s="137">
        <f t="shared" si="14"/>
        <v>0</v>
      </c>
      <c r="V40" s="138">
        <f t="shared" si="14"/>
        <v>0</v>
      </c>
      <c r="W40" s="136">
        <f t="shared" si="14"/>
        <v>873512</v>
      </c>
      <c r="X40" s="137">
        <f t="shared" si="14"/>
        <v>0</v>
      </c>
      <c r="Y40" s="138">
        <f t="shared" si="14"/>
        <v>0</v>
      </c>
      <c r="Z40" s="136">
        <f t="shared" si="14"/>
        <v>686100</v>
      </c>
      <c r="AA40" s="137">
        <f t="shared" si="14"/>
        <v>0</v>
      </c>
      <c r="AB40" s="138">
        <f t="shared" si="14"/>
        <v>0</v>
      </c>
      <c r="AC40" s="136">
        <f t="shared" si="14"/>
        <v>686100</v>
      </c>
      <c r="AD40" s="137">
        <f t="shared" si="14"/>
        <v>0</v>
      </c>
      <c r="AE40" s="138">
        <f t="shared" si="14"/>
        <v>0</v>
      </c>
      <c r="AF40" s="136">
        <f t="shared" si="14"/>
        <v>873514</v>
      </c>
      <c r="AG40" s="137">
        <f t="shared" si="14"/>
        <v>0</v>
      </c>
      <c r="AH40" s="138">
        <f t="shared" si="14"/>
        <v>0</v>
      </c>
      <c r="AI40" s="136">
        <f t="shared" si="14"/>
        <v>686100</v>
      </c>
      <c r="AJ40" s="137">
        <f t="shared" si="14"/>
        <v>0</v>
      </c>
      <c r="AK40" s="138">
        <f t="shared" si="14"/>
        <v>0</v>
      </c>
      <c r="AL40" s="136">
        <f t="shared" si="14"/>
        <v>686100</v>
      </c>
      <c r="AM40" s="137">
        <f t="shared" si="14"/>
        <v>0</v>
      </c>
      <c r="AN40" s="138">
        <f t="shared" si="14"/>
        <v>0</v>
      </c>
      <c r="AO40" s="139">
        <f t="shared" si="14"/>
        <v>0</v>
      </c>
      <c r="AP40" s="140">
        <f t="shared" si="14"/>
        <v>0</v>
      </c>
      <c r="AQ40" s="141">
        <f t="shared" si="6"/>
        <v>9243877</v>
      </c>
      <c r="AR40" s="295">
        <f t="shared" si="7"/>
        <v>7332433</v>
      </c>
      <c r="AS40" s="295">
        <v>0</v>
      </c>
      <c r="AT40" s="295">
        <f t="shared" si="8"/>
        <v>1911444</v>
      </c>
      <c r="AU40" s="294">
        <f t="shared" si="9"/>
        <v>-1911444</v>
      </c>
      <c r="AV40" s="295">
        <f t="shared" si="10"/>
        <v>1911444</v>
      </c>
      <c r="AW40" s="294">
        <f t="shared" si="11"/>
        <v>0</v>
      </c>
      <c r="AX40" s="293"/>
    </row>
    <row r="41" spans="1:50" s="13" customFormat="1" ht="15.75" thickBot="1" x14ac:dyDescent="0.3">
      <c r="A41" s="495" t="s">
        <v>106</v>
      </c>
      <c r="B41" s="496"/>
      <c r="C41" s="292"/>
      <c r="D41" s="142">
        <f t="shared" ref="D41:AW41" si="15">SUM(D10:D37)</f>
        <v>38605969</v>
      </c>
      <c r="E41" s="123">
        <f t="shared" si="15"/>
        <v>3419180</v>
      </c>
      <c r="F41" s="124">
        <f t="shared" si="15"/>
        <v>3509985</v>
      </c>
      <c r="G41" s="125">
        <f t="shared" si="15"/>
        <v>3509985</v>
      </c>
      <c r="H41" s="123">
        <f t="shared" si="15"/>
        <v>720741</v>
      </c>
      <c r="I41" s="124">
        <f t="shared" si="15"/>
        <v>720741</v>
      </c>
      <c r="J41" s="125">
        <f t="shared" si="15"/>
        <v>720741</v>
      </c>
      <c r="K41" s="123">
        <f t="shared" si="15"/>
        <v>720741</v>
      </c>
      <c r="L41" s="124">
        <f t="shared" si="15"/>
        <v>0</v>
      </c>
      <c r="M41" s="125">
        <f t="shared" si="15"/>
        <v>0</v>
      </c>
      <c r="N41" s="123">
        <f t="shared" si="15"/>
        <v>4358153</v>
      </c>
      <c r="O41" s="124">
        <f t="shared" si="15"/>
        <v>0</v>
      </c>
      <c r="P41" s="125">
        <f t="shared" si="15"/>
        <v>0</v>
      </c>
      <c r="Q41" s="123">
        <f t="shared" si="15"/>
        <v>1920741</v>
      </c>
      <c r="R41" s="124">
        <f t="shared" si="15"/>
        <v>0</v>
      </c>
      <c r="S41" s="125">
        <f t="shared" si="15"/>
        <v>0</v>
      </c>
      <c r="T41" s="123">
        <f t="shared" si="15"/>
        <v>3294841</v>
      </c>
      <c r="U41" s="124">
        <f t="shared" si="15"/>
        <v>0</v>
      </c>
      <c r="V41" s="125">
        <f t="shared" si="15"/>
        <v>0</v>
      </c>
      <c r="W41" s="123">
        <f t="shared" si="15"/>
        <v>5508153</v>
      </c>
      <c r="X41" s="124">
        <f t="shared" si="15"/>
        <v>0</v>
      </c>
      <c r="Y41" s="125">
        <f t="shared" si="15"/>
        <v>0</v>
      </c>
      <c r="Z41" s="123">
        <f t="shared" si="15"/>
        <v>4794841</v>
      </c>
      <c r="AA41" s="124">
        <f t="shared" si="15"/>
        <v>0</v>
      </c>
      <c r="AB41" s="125">
        <f t="shared" si="15"/>
        <v>0</v>
      </c>
      <c r="AC41" s="123">
        <f t="shared" si="15"/>
        <v>2720741</v>
      </c>
      <c r="AD41" s="124">
        <f t="shared" si="15"/>
        <v>0</v>
      </c>
      <c r="AE41" s="125">
        <f t="shared" si="15"/>
        <v>0</v>
      </c>
      <c r="AF41" s="123">
        <f t="shared" si="15"/>
        <v>2538155</v>
      </c>
      <c r="AG41" s="124">
        <f t="shared" si="15"/>
        <v>0</v>
      </c>
      <c r="AH41" s="125">
        <f t="shared" si="15"/>
        <v>0</v>
      </c>
      <c r="AI41" s="123">
        <f t="shared" si="15"/>
        <v>2920741</v>
      </c>
      <c r="AJ41" s="124">
        <f t="shared" si="15"/>
        <v>0</v>
      </c>
      <c r="AK41" s="125">
        <f t="shared" si="15"/>
        <v>0</v>
      </c>
      <c r="AL41" s="123">
        <f t="shared" si="15"/>
        <v>5688941</v>
      </c>
      <c r="AM41" s="124">
        <f t="shared" si="15"/>
        <v>0</v>
      </c>
      <c r="AN41" s="125">
        <f t="shared" si="15"/>
        <v>0</v>
      </c>
      <c r="AO41" s="114">
        <f t="shared" si="15"/>
        <v>0</v>
      </c>
      <c r="AP41" s="115">
        <f t="shared" si="15"/>
        <v>0</v>
      </c>
      <c r="AQ41" s="30">
        <f t="shared" si="15"/>
        <v>38605969</v>
      </c>
      <c r="AR41" s="30">
        <f t="shared" si="15"/>
        <v>34375243</v>
      </c>
      <c r="AS41" s="291">
        <f t="shared" si="15"/>
        <v>0</v>
      </c>
      <c r="AT41" s="291">
        <f t="shared" si="15"/>
        <v>4230726</v>
      </c>
      <c r="AU41" s="290">
        <f t="shared" si="15"/>
        <v>-4230726</v>
      </c>
      <c r="AV41" s="291">
        <f t="shared" si="15"/>
        <v>4230726</v>
      </c>
      <c r="AW41" s="290">
        <f t="shared" si="15"/>
        <v>0</v>
      </c>
      <c r="AX41" s="289"/>
    </row>
    <row r="42" spans="1:50" ht="15" thickTop="1" x14ac:dyDescent="0.2">
      <c r="A42" s="288"/>
      <c r="B42" s="287" t="s">
        <v>107</v>
      </c>
      <c r="C42" s="286"/>
      <c r="D42" s="285"/>
      <c r="E42" s="284">
        <f>E41</f>
        <v>3419180</v>
      </c>
      <c r="F42" s="283"/>
      <c r="G42" s="282"/>
      <c r="H42" s="284">
        <f>SUM(E42,H41)</f>
        <v>4139921</v>
      </c>
      <c r="I42" s="283"/>
      <c r="J42" s="282"/>
      <c r="K42" s="284">
        <f>SUM(H42,K41)</f>
        <v>4860662</v>
      </c>
      <c r="L42" s="283"/>
      <c r="M42" s="282"/>
      <c r="N42" s="284">
        <f>SUM(K42,N41)</f>
        <v>9218815</v>
      </c>
      <c r="O42" s="283"/>
      <c r="P42" s="282"/>
      <c r="Q42" s="284">
        <f>SUM(N42,Q41)</f>
        <v>11139556</v>
      </c>
      <c r="R42" s="283"/>
      <c r="S42" s="282"/>
      <c r="T42" s="284">
        <f>SUM(Q42,T41)</f>
        <v>14434397</v>
      </c>
      <c r="U42" s="283"/>
      <c r="V42" s="282"/>
      <c r="W42" s="284">
        <f>SUM(T42,W41)</f>
        <v>19942550</v>
      </c>
      <c r="X42" s="283"/>
      <c r="Y42" s="282"/>
      <c r="Z42" s="284">
        <f>SUM(W42,Z41)</f>
        <v>24737391</v>
      </c>
      <c r="AA42" s="283"/>
      <c r="AB42" s="282"/>
      <c r="AC42" s="284">
        <f>SUM(Z42,AC41)</f>
        <v>27458132</v>
      </c>
      <c r="AD42" s="283"/>
      <c r="AE42" s="282"/>
      <c r="AF42" s="284">
        <f>SUM(AC42,AF41)</f>
        <v>29996287</v>
      </c>
      <c r="AG42" s="283"/>
      <c r="AH42" s="282"/>
      <c r="AI42" s="284">
        <f>SUM(AF42,AI41)</f>
        <v>32917028</v>
      </c>
      <c r="AJ42" s="283"/>
      <c r="AK42" s="282"/>
      <c r="AL42" s="284">
        <f>SUM(AI42,AL41)</f>
        <v>38605969</v>
      </c>
      <c r="AM42" s="283"/>
      <c r="AN42" s="282"/>
      <c r="AO42" s="282"/>
      <c r="AP42" s="282"/>
      <c r="AQ42" s="274"/>
      <c r="AR42" s="273"/>
      <c r="AS42" s="273"/>
      <c r="AT42" s="273"/>
      <c r="AU42" s="273"/>
      <c r="AV42" s="273"/>
      <c r="AW42" s="273"/>
    </row>
    <row r="43" spans="1:50" x14ac:dyDescent="0.2">
      <c r="A43" s="281"/>
      <c r="B43" s="280" t="s">
        <v>108</v>
      </c>
      <c r="C43" s="279"/>
      <c r="D43" s="278"/>
      <c r="E43" s="277"/>
      <c r="F43" s="276">
        <f>F41</f>
        <v>3509985</v>
      </c>
      <c r="G43" s="275"/>
      <c r="H43" s="277"/>
      <c r="I43" s="276">
        <f>SUM(F43,I41)</f>
        <v>4230726</v>
      </c>
      <c r="J43" s="275"/>
      <c r="K43" s="277"/>
      <c r="L43" s="276">
        <f>SUM(I43,L41)</f>
        <v>4230726</v>
      </c>
      <c r="M43" s="275"/>
      <c r="N43" s="277"/>
      <c r="O43" s="276">
        <f>SUM(L43,O41)</f>
        <v>4230726</v>
      </c>
      <c r="P43" s="275"/>
      <c r="Q43" s="277"/>
      <c r="R43" s="276">
        <f>SUM(O43,R41)</f>
        <v>4230726</v>
      </c>
      <c r="S43" s="275"/>
      <c r="T43" s="277"/>
      <c r="U43" s="276">
        <f>SUM(R43,U41)</f>
        <v>4230726</v>
      </c>
      <c r="V43" s="275"/>
      <c r="W43" s="277"/>
      <c r="X43" s="276">
        <f>SUM(U43,X41)</f>
        <v>4230726</v>
      </c>
      <c r="Y43" s="275"/>
      <c r="Z43" s="277"/>
      <c r="AA43" s="276">
        <f>SUM(X43,AA41)</f>
        <v>4230726</v>
      </c>
      <c r="AB43" s="275"/>
      <c r="AC43" s="277"/>
      <c r="AD43" s="276">
        <f>SUM(AA43,AD41)</f>
        <v>4230726</v>
      </c>
      <c r="AE43" s="275"/>
      <c r="AF43" s="277"/>
      <c r="AG43" s="276">
        <f>SUM(AD43,AG41)</f>
        <v>4230726</v>
      </c>
      <c r="AH43" s="275"/>
      <c r="AI43" s="277"/>
      <c r="AJ43" s="276">
        <f>SUM(AG43,AJ41)</f>
        <v>4230726</v>
      </c>
      <c r="AK43" s="275"/>
      <c r="AL43" s="277"/>
      <c r="AM43" s="276">
        <f>+AJ43+AM41</f>
        <v>4230726</v>
      </c>
      <c r="AN43" s="275"/>
      <c r="AO43" s="276">
        <f>AM43+AO41</f>
        <v>4230726</v>
      </c>
      <c r="AP43" s="275"/>
      <c r="AQ43" s="274"/>
      <c r="AR43" s="273"/>
      <c r="AS43" s="273"/>
      <c r="AT43" s="273"/>
      <c r="AU43" s="273"/>
      <c r="AV43" s="273"/>
      <c r="AW43" s="273"/>
    </row>
    <row r="44" spans="1:50" ht="15" thickBot="1" x14ac:dyDescent="0.25">
      <c r="A44" s="272"/>
      <c r="B44" s="271" t="s">
        <v>109</v>
      </c>
      <c r="C44" s="270"/>
      <c r="D44" s="269"/>
      <c r="E44" s="268"/>
      <c r="F44" s="267"/>
      <c r="G44" s="266">
        <f>G41</f>
        <v>3509985</v>
      </c>
      <c r="H44" s="268"/>
      <c r="I44" s="267"/>
      <c r="J44" s="266">
        <f>SUM(G44,J41)</f>
        <v>4230726</v>
      </c>
      <c r="K44" s="268"/>
      <c r="L44" s="267"/>
      <c r="M44" s="266">
        <f>SUM(J44,M41)</f>
        <v>4230726</v>
      </c>
      <c r="N44" s="268"/>
      <c r="O44" s="267"/>
      <c r="P44" s="266">
        <f>SUM(M44,P41)</f>
        <v>4230726</v>
      </c>
      <c r="Q44" s="268"/>
      <c r="R44" s="267"/>
      <c r="S44" s="266">
        <f>SUM(P44,S41)</f>
        <v>4230726</v>
      </c>
      <c r="T44" s="268"/>
      <c r="U44" s="267"/>
      <c r="V44" s="266">
        <f>SUM(S44,V41)</f>
        <v>4230726</v>
      </c>
      <c r="W44" s="268"/>
      <c r="X44" s="267"/>
      <c r="Y44" s="266">
        <f>SUM(V44,Y41)</f>
        <v>4230726</v>
      </c>
      <c r="Z44" s="268"/>
      <c r="AA44" s="267"/>
      <c r="AB44" s="266">
        <f>SUM(Y44,AB41)</f>
        <v>4230726</v>
      </c>
      <c r="AC44" s="268"/>
      <c r="AD44" s="267"/>
      <c r="AE44" s="266">
        <f>SUM(AB44,AE41)</f>
        <v>4230726</v>
      </c>
      <c r="AF44" s="268"/>
      <c r="AG44" s="267"/>
      <c r="AH44" s="266">
        <f>SUM(AE44,AH41)</f>
        <v>4230726</v>
      </c>
      <c r="AI44" s="268"/>
      <c r="AJ44" s="267"/>
      <c r="AK44" s="266">
        <f>SUM(AH44,AK41)</f>
        <v>4230726</v>
      </c>
      <c r="AL44" s="268"/>
      <c r="AM44" s="267"/>
      <c r="AN44" s="266">
        <f>SUM(AK44,AN41)</f>
        <v>4230726</v>
      </c>
      <c r="AO44" s="267"/>
      <c r="AP44" s="266">
        <f>SUM(AN44,AP41)</f>
        <v>4230726</v>
      </c>
      <c r="AQ44" s="264"/>
      <c r="AR44" s="264"/>
      <c r="AS44" s="264"/>
      <c r="AT44" s="264"/>
      <c r="AU44" s="264"/>
      <c r="AV44" s="264"/>
      <c r="AW44" s="264"/>
    </row>
    <row r="45" spans="1:50" ht="15" customHeight="1" thickTop="1" x14ac:dyDescent="0.4">
      <c r="E45" s="456"/>
      <c r="F45" s="457"/>
      <c r="G45" s="458"/>
      <c r="H45" s="456"/>
      <c r="I45" s="457"/>
      <c r="J45" s="458"/>
      <c r="K45" s="456"/>
      <c r="L45" s="457"/>
      <c r="M45" s="458"/>
      <c r="N45" s="456"/>
      <c r="O45" s="457"/>
      <c r="P45" s="458"/>
      <c r="Q45" s="456"/>
      <c r="R45" s="457"/>
      <c r="S45" s="458"/>
      <c r="T45" s="456"/>
      <c r="U45" s="457"/>
      <c r="V45" s="458"/>
      <c r="W45" s="456"/>
      <c r="X45" s="457"/>
      <c r="Y45" s="458"/>
      <c r="Z45" s="456"/>
      <c r="AA45" s="457"/>
      <c r="AB45" s="458"/>
      <c r="AC45" s="456"/>
      <c r="AD45" s="457"/>
      <c r="AE45" s="458"/>
      <c r="AF45" s="456"/>
      <c r="AG45" s="457"/>
      <c r="AH45" s="458"/>
      <c r="AI45" s="456"/>
      <c r="AJ45" s="457"/>
      <c r="AK45" s="458"/>
      <c r="AL45" s="456"/>
      <c r="AM45" s="457"/>
      <c r="AN45" s="458"/>
      <c r="AO45" s="167"/>
      <c r="AP45" s="463"/>
    </row>
    <row r="46" spans="1:50" ht="15" customHeight="1" thickBot="1" x14ac:dyDescent="0.45">
      <c r="E46" s="459"/>
      <c r="F46" s="459"/>
      <c r="G46" s="460"/>
      <c r="H46" s="459"/>
      <c r="I46" s="459"/>
      <c r="J46" s="460"/>
      <c r="K46" s="459"/>
      <c r="L46" s="459"/>
      <c r="M46" s="460"/>
      <c r="N46" s="459"/>
      <c r="O46" s="459"/>
      <c r="P46" s="460"/>
      <c r="Q46" s="459"/>
      <c r="R46" s="459"/>
      <c r="S46" s="460"/>
      <c r="T46" s="459"/>
      <c r="U46" s="459"/>
      <c r="V46" s="460"/>
      <c r="W46" s="459"/>
      <c r="X46" s="459"/>
      <c r="Y46" s="460"/>
      <c r="Z46" s="459"/>
      <c r="AA46" s="459"/>
      <c r="AB46" s="460"/>
      <c r="AC46" s="459"/>
      <c r="AD46" s="459"/>
      <c r="AE46" s="460"/>
      <c r="AF46" s="459"/>
      <c r="AG46" s="459"/>
      <c r="AH46" s="460"/>
      <c r="AI46" s="459"/>
      <c r="AJ46" s="459"/>
      <c r="AK46" s="460"/>
      <c r="AL46" s="459"/>
      <c r="AM46" s="459"/>
      <c r="AN46" s="460"/>
      <c r="AO46" s="168"/>
      <c r="AP46" s="465"/>
    </row>
    <row r="47" spans="1:50" x14ac:dyDescent="0.2">
      <c r="P47" s="264"/>
    </row>
    <row r="49" spans="4:5" x14ac:dyDescent="0.2">
      <c r="D49" s="265"/>
      <c r="E49" s="264"/>
    </row>
    <row r="50" spans="4:5" x14ac:dyDescent="0.2">
      <c r="E50" s="264"/>
    </row>
    <row r="51" spans="4:5" x14ac:dyDescent="0.2">
      <c r="E51" s="264"/>
    </row>
    <row r="52" spans="4:5" x14ac:dyDescent="0.2">
      <c r="E52" s="264"/>
    </row>
    <row r="53" spans="4:5" x14ac:dyDescent="0.2">
      <c r="E53" s="264"/>
    </row>
    <row r="54" spans="4:5" x14ac:dyDescent="0.2">
      <c r="E54" s="264"/>
    </row>
    <row r="55" spans="4:5" x14ac:dyDescent="0.2">
      <c r="E55" s="264"/>
    </row>
    <row r="56" spans="4:5" x14ac:dyDescent="0.2">
      <c r="E56" s="264"/>
    </row>
    <row r="57" spans="4:5" x14ac:dyDescent="0.2">
      <c r="E57" s="264"/>
    </row>
  </sheetData>
  <autoFilter ref="A9:AX46" xr:uid="{20D189A2-C5E2-4F44-B326-EA17F866D0B3}"/>
  <mergeCells count="76">
    <mergeCell ref="Q45:S46"/>
    <mergeCell ref="AL45:AN46"/>
    <mergeCell ref="AP45:AP46"/>
    <mergeCell ref="T45:V46"/>
    <mergeCell ref="W45:Y46"/>
    <mergeCell ref="Z45:AB46"/>
    <mergeCell ref="AC45:AE46"/>
    <mergeCell ref="AF45:AH46"/>
    <mergeCell ref="AI45:AK46"/>
    <mergeCell ref="A41:B41"/>
    <mergeCell ref="E45:G46"/>
    <mergeCell ref="H45:J46"/>
    <mergeCell ref="K45:M46"/>
    <mergeCell ref="N45:P46"/>
    <mergeCell ref="AT5:AT9"/>
    <mergeCell ref="AU5:AU9"/>
    <mergeCell ref="AV5:AV9"/>
    <mergeCell ref="AW5:AW9"/>
    <mergeCell ref="A6:B6"/>
    <mergeCell ref="A7:B7"/>
    <mergeCell ref="AO5:AO9"/>
    <mergeCell ref="AP5:AP9"/>
    <mergeCell ref="AQ5:AQ9"/>
    <mergeCell ref="AR5:AR9"/>
    <mergeCell ref="AS5:AS9"/>
    <mergeCell ref="AJ5:AJ9"/>
    <mergeCell ref="AK5:AK9"/>
    <mergeCell ref="AL5:AL9"/>
    <mergeCell ref="AM5:AM9"/>
    <mergeCell ref="AN5:AN9"/>
    <mergeCell ref="AE5:AE9"/>
    <mergeCell ref="AF5:AF9"/>
    <mergeCell ref="AG5:AG9"/>
    <mergeCell ref="AH5:AH9"/>
    <mergeCell ref="AI5:AI9"/>
    <mergeCell ref="Z5:Z9"/>
    <mergeCell ref="AA5:AA9"/>
    <mergeCell ref="AB5:AB9"/>
    <mergeCell ref="AC5:AC9"/>
    <mergeCell ref="AD5:AD9"/>
    <mergeCell ref="U5:U9"/>
    <mergeCell ref="V5:V9"/>
    <mergeCell ref="W5:W9"/>
    <mergeCell ref="X5:X9"/>
    <mergeCell ref="Y5:Y9"/>
    <mergeCell ref="P5:P9"/>
    <mergeCell ref="Q5:Q9"/>
    <mergeCell ref="R5:R9"/>
    <mergeCell ref="S5:S9"/>
    <mergeCell ref="T5:T9"/>
    <mergeCell ref="AI3:AK4"/>
    <mergeCell ref="AL3:AN4"/>
    <mergeCell ref="AO3:AP4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O5:O9"/>
    <mergeCell ref="T3:V4"/>
    <mergeCell ref="W3:Y4"/>
    <mergeCell ref="Z3:AB4"/>
    <mergeCell ref="AC3:AE4"/>
    <mergeCell ref="AF3:AH4"/>
    <mergeCell ref="E3:G4"/>
    <mergeCell ref="H3:J4"/>
    <mergeCell ref="K3:M4"/>
    <mergeCell ref="N3:P4"/>
    <mergeCell ref="Q3:S4"/>
  </mergeCells>
  <conditionalFormatting sqref="AR11:AR29">
    <cfRule type="cellIs" dxfId="4" priority="4" operator="equal">
      <formula>0</formula>
    </cfRule>
    <cfRule type="expression" dxfId="3" priority="5">
      <formula>AQ11=AR11</formula>
    </cfRule>
  </conditionalFormatting>
  <conditionalFormatting sqref="AR31:AR40">
    <cfRule type="cellIs" dxfId="2" priority="1" operator="equal">
      <formula>0</formula>
    </cfRule>
    <cfRule type="expression" dxfId="1" priority="2">
      <formula>AQ31=AR31</formula>
    </cfRule>
  </conditionalFormatting>
  <conditionalFormatting sqref="AU10:AU37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G61"/>
  <sheetViews>
    <sheetView zoomScaleNormal="100" workbookViewId="0">
      <pane xSplit="3" topLeftCell="D1" activePane="topRight" state="frozen"/>
      <selection activeCell="A4" sqref="A4"/>
      <selection pane="topRight" activeCell="BG26" sqref="BG26"/>
    </sheetView>
  </sheetViews>
  <sheetFormatPr defaultColWidth="9.140625" defaultRowHeight="14.25" x14ac:dyDescent="0.2"/>
  <cols>
    <col min="1" max="1" width="64.42578125" style="261" bestFit="1" customWidth="1"/>
    <col min="2" max="2" width="17.85546875" style="330" customWidth="1"/>
    <col min="3" max="5" width="17.85546875" style="264" customWidth="1"/>
    <col min="6" max="7" width="16.28515625" style="263" customWidth="1"/>
    <col min="8" max="8" width="16.28515625" style="263" hidden="1" customWidth="1"/>
    <col min="9" max="11" width="16.28515625" style="263" customWidth="1"/>
    <col min="12" max="12" width="16.28515625" style="263" hidden="1" customWidth="1"/>
    <col min="13" max="15" width="16.28515625" style="263" customWidth="1"/>
    <col min="16" max="16" width="16.28515625" style="263" hidden="1" customWidth="1"/>
    <col min="17" max="19" width="16.28515625" style="263" customWidth="1"/>
    <col min="20" max="20" width="16.28515625" style="263" hidden="1" customWidth="1"/>
    <col min="21" max="23" width="16.28515625" style="263" customWidth="1"/>
    <col min="24" max="24" width="16.28515625" style="263" hidden="1" customWidth="1"/>
    <col min="25" max="27" width="16.28515625" style="263" customWidth="1"/>
    <col min="28" max="28" width="16.28515625" style="263" hidden="1" customWidth="1"/>
    <col min="29" max="31" width="16.28515625" style="263" customWidth="1"/>
    <col min="32" max="32" width="16.28515625" style="263" hidden="1" customWidth="1"/>
    <col min="33" max="35" width="16.28515625" style="263" customWidth="1"/>
    <col min="36" max="36" width="16.28515625" style="263" hidden="1" customWidth="1"/>
    <col min="37" max="39" width="16.28515625" style="263" customWidth="1"/>
    <col min="40" max="40" width="16.28515625" style="263" hidden="1" customWidth="1"/>
    <col min="41" max="43" width="16.28515625" style="263" customWidth="1"/>
    <col min="44" max="44" width="16.28515625" style="263" hidden="1" customWidth="1"/>
    <col min="45" max="47" width="16.28515625" style="263" customWidth="1"/>
    <col min="48" max="48" width="16.28515625" style="263" hidden="1" customWidth="1"/>
    <col min="49" max="51" width="16.28515625" style="263" customWidth="1"/>
    <col min="52" max="52" width="16.28515625" style="263" hidden="1" customWidth="1"/>
    <col min="53" max="56" width="16.28515625" style="263" customWidth="1"/>
    <col min="57" max="57" width="16.85546875" style="263" bestFit="1" customWidth="1"/>
    <col min="58" max="59" width="16.28515625" style="263" customWidth="1"/>
    <col min="60" max="16384" width="9.140625" style="261"/>
  </cols>
  <sheetData>
    <row r="6" spans="1:59" ht="15.75" x14ac:dyDescent="0.25">
      <c r="A6" s="166" t="s">
        <v>3</v>
      </c>
      <c r="B6" s="385"/>
      <c r="C6" s="76"/>
      <c r="D6" s="76"/>
      <c r="E6" s="7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</row>
    <row r="7" spans="1:59" ht="15.75" x14ac:dyDescent="0.25">
      <c r="A7" s="9" t="s">
        <v>223</v>
      </c>
      <c r="B7" s="384"/>
      <c r="C7" s="77"/>
      <c r="D7" s="77"/>
      <c r="E7" s="7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1:59" ht="15" thickBot="1" x14ac:dyDescent="0.25">
      <c r="A8" s="383"/>
      <c r="B8" s="382"/>
      <c r="C8" s="381"/>
      <c r="D8" s="381"/>
      <c r="E8" s="381"/>
    </row>
    <row r="9" spans="1:59" ht="15.75" thickBot="1" x14ac:dyDescent="0.3">
      <c r="A9" s="78"/>
      <c r="B9" s="497" t="s">
        <v>222</v>
      </c>
      <c r="C9" s="499" t="s">
        <v>221</v>
      </c>
      <c r="D9" s="500"/>
      <c r="E9" s="501"/>
      <c r="F9" s="502" t="s">
        <v>141</v>
      </c>
      <c r="G9" s="503"/>
      <c r="H9" s="504"/>
      <c r="I9" s="505"/>
      <c r="J9" s="506" t="s">
        <v>142</v>
      </c>
      <c r="K9" s="507"/>
      <c r="L9" s="508"/>
      <c r="M9" s="509"/>
      <c r="N9" s="510" t="s">
        <v>143</v>
      </c>
      <c r="O9" s="503"/>
      <c r="P9" s="504"/>
      <c r="Q9" s="505"/>
      <c r="R9" s="506" t="s">
        <v>144</v>
      </c>
      <c r="S9" s="507"/>
      <c r="T9" s="508"/>
      <c r="U9" s="507"/>
      <c r="V9" s="502" t="s">
        <v>145</v>
      </c>
      <c r="W9" s="503"/>
      <c r="X9" s="504"/>
      <c r="Y9" s="505"/>
      <c r="Z9" s="506" t="s">
        <v>146</v>
      </c>
      <c r="AA9" s="507"/>
      <c r="AB9" s="508"/>
      <c r="AC9" s="509"/>
      <c r="AD9" s="510" t="s">
        <v>135</v>
      </c>
      <c r="AE9" s="503"/>
      <c r="AF9" s="504"/>
      <c r="AG9" s="505"/>
      <c r="AH9" s="506" t="s">
        <v>136</v>
      </c>
      <c r="AI9" s="507"/>
      <c r="AJ9" s="508"/>
      <c r="AK9" s="509"/>
      <c r="AL9" s="510" t="s">
        <v>137</v>
      </c>
      <c r="AM9" s="503"/>
      <c r="AN9" s="504"/>
      <c r="AO9" s="505"/>
      <c r="AP9" s="506" t="s">
        <v>138</v>
      </c>
      <c r="AQ9" s="507"/>
      <c r="AR9" s="508"/>
      <c r="AS9" s="509"/>
      <c r="AT9" s="510" t="s">
        <v>139</v>
      </c>
      <c r="AU9" s="503"/>
      <c r="AV9" s="504"/>
      <c r="AW9" s="505"/>
      <c r="AX9" s="506" t="s">
        <v>140</v>
      </c>
      <c r="AY9" s="507"/>
      <c r="AZ9" s="508"/>
      <c r="BA9" s="509"/>
      <c r="BB9" s="511" t="s">
        <v>150</v>
      </c>
      <c r="BC9" s="512"/>
      <c r="BD9" s="513" t="s">
        <v>40</v>
      </c>
      <c r="BE9" s="514"/>
      <c r="BF9" s="514"/>
      <c r="BG9" s="515"/>
    </row>
    <row r="10" spans="1:59" s="379" customFormat="1" ht="60" x14ac:dyDescent="0.25">
      <c r="A10" s="79" t="s">
        <v>110</v>
      </c>
      <c r="B10" s="498"/>
      <c r="C10" s="94" t="s">
        <v>111</v>
      </c>
      <c r="D10" s="380" t="s">
        <v>220</v>
      </c>
      <c r="E10" s="89" t="s">
        <v>112</v>
      </c>
      <c r="F10" s="92" t="s">
        <v>20</v>
      </c>
      <c r="G10" s="70" t="s">
        <v>38</v>
      </c>
      <c r="H10" s="154"/>
      <c r="I10" s="71" t="s">
        <v>39</v>
      </c>
      <c r="J10" s="69" t="s">
        <v>20</v>
      </c>
      <c r="K10" s="70" t="s">
        <v>38</v>
      </c>
      <c r="L10" s="154"/>
      <c r="M10" s="71" t="s">
        <v>39</v>
      </c>
      <c r="N10" s="92" t="s">
        <v>20</v>
      </c>
      <c r="O10" s="70" t="s">
        <v>38</v>
      </c>
      <c r="P10" s="154"/>
      <c r="Q10" s="71" t="s">
        <v>39</v>
      </c>
      <c r="R10" s="92" t="s">
        <v>20</v>
      </c>
      <c r="S10" s="70" t="s">
        <v>38</v>
      </c>
      <c r="T10" s="154"/>
      <c r="U10" s="158" t="s">
        <v>39</v>
      </c>
      <c r="V10" s="92" t="s">
        <v>20</v>
      </c>
      <c r="W10" s="70" t="s">
        <v>38</v>
      </c>
      <c r="X10" s="154"/>
      <c r="Y10" s="71" t="s">
        <v>39</v>
      </c>
      <c r="Z10" s="92" t="s">
        <v>20</v>
      </c>
      <c r="AA10" s="70" t="s">
        <v>38</v>
      </c>
      <c r="AB10" s="154"/>
      <c r="AC10" s="71" t="s">
        <v>39</v>
      </c>
      <c r="AD10" s="92" t="s">
        <v>20</v>
      </c>
      <c r="AE10" s="70" t="s">
        <v>38</v>
      </c>
      <c r="AF10" s="154"/>
      <c r="AG10" s="71" t="s">
        <v>39</v>
      </c>
      <c r="AH10" s="69" t="s">
        <v>20</v>
      </c>
      <c r="AI10" s="70" t="s">
        <v>38</v>
      </c>
      <c r="AJ10" s="154"/>
      <c r="AK10" s="71" t="s">
        <v>39</v>
      </c>
      <c r="AL10" s="69" t="s">
        <v>20</v>
      </c>
      <c r="AM10" s="70" t="s">
        <v>38</v>
      </c>
      <c r="AN10" s="154"/>
      <c r="AO10" s="71" t="s">
        <v>39</v>
      </c>
      <c r="AP10" s="69" t="s">
        <v>20</v>
      </c>
      <c r="AQ10" s="70" t="s">
        <v>38</v>
      </c>
      <c r="AR10" s="154"/>
      <c r="AS10" s="71" t="s">
        <v>39</v>
      </c>
      <c r="AT10" s="69" t="s">
        <v>20</v>
      </c>
      <c r="AU10" s="70" t="s">
        <v>38</v>
      </c>
      <c r="AV10" s="154"/>
      <c r="AW10" s="71" t="s">
        <v>39</v>
      </c>
      <c r="AX10" s="69" t="s">
        <v>20</v>
      </c>
      <c r="AY10" s="70" t="s">
        <v>38</v>
      </c>
      <c r="AZ10" s="154"/>
      <c r="BA10" s="71" t="s">
        <v>39</v>
      </c>
      <c r="BB10" s="143" t="s">
        <v>88</v>
      </c>
      <c r="BC10" s="144" t="s">
        <v>89</v>
      </c>
      <c r="BD10" s="63" t="s">
        <v>219</v>
      </c>
      <c r="BE10" s="63" t="s">
        <v>113</v>
      </c>
      <c r="BF10" s="60" t="s">
        <v>114</v>
      </c>
      <c r="BG10" s="64" t="s">
        <v>115</v>
      </c>
    </row>
    <row r="11" spans="1:59" s="59" customFormat="1" ht="15" x14ac:dyDescent="0.25">
      <c r="A11" s="80" t="s">
        <v>116</v>
      </c>
      <c r="B11" s="378"/>
      <c r="C11" s="95">
        <f>SUM(C12)</f>
        <v>1518401.2780000004</v>
      </c>
      <c r="D11" s="95"/>
      <c r="E11" s="95">
        <f>SUM(E12)</f>
        <v>1518401.2780000004</v>
      </c>
      <c r="F11" s="83">
        <f>SUM(F12)</f>
        <v>0</v>
      </c>
      <c r="G11" s="61">
        <f>SUM(G12)</f>
        <v>0</v>
      </c>
      <c r="H11" s="155" t="e">
        <f>SUM(H12,#REF!)</f>
        <v>#REF!</v>
      </c>
      <c r="I11" s="66">
        <f>SUM(I12)</f>
        <v>0</v>
      </c>
      <c r="J11" s="83">
        <f>SUM(J12)</f>
        <v>0</v>
      </c>
      <c r="K11" s="61">
        <f>SUM(K12)</f>
        <v>0</v>
      </c>
      <c r="L11" s="155" t="e">
        <f>SUM(L12,#REF!)</f>
        <v>#REF!</v>
      </c>
      <c r="M11" s="66">
        <f>SUM(M12)</f>
        <v>0</v>
      </c>
      <c r="N11" s="83">
        <f>SUM(N12)</f>
        <v>0</v>
      </c>
      <c r="O11" s="61">
        <f>SUM(O12)</f>
        <v>0</v>
      </c>
      <c r="P11" s="155" t="e">
        <f>SUM(P12,#REF!)</f>
        <v>#REF!</v>
      </c>
      <c r="Q11" s="66">
        <f>SUM(Q12)</f>
        <v>0</v>
      </c>
      <c r="R11" s="83">
        <f>SUM(R12)</f>
        <v>368152.75699999998</v>
      </c>
      <c r="S11" s="61">
        <f>SUM(S12)</f>
        <v>0</v>
      </c>
      <c r="T11" s="155" t="e">
        <f>SUM(T12,#REF!)</f>
        <v>#REF!</v>
      </c>
      <c r="U11" s="66">
        <f>SUM(U12)</f>
        <v>0</v>
      </c>
      <c r="V11" s="83">
        <f>SUM(V12)</f>
        <v>11447.5625</v>
      </c>
      <c r="W11" s="61">
        <f>SUM(W12)</f>
        <v>0</v>
      </c>
      <c r="X11" s="155" t="e">
        <f>SUM(X12,#REF!)</f>
        <v>#REF!</v>
      </c>
      <c r="Y11" s="66">
        <f>SUM(Y12)</f>
        <v>0</v>
      </c>
      <c r="Z11" s="83">
        <f>SUM(Z12)</f>
        <v>0</v>
      </c>
      <c r="AA11" s="61">
        <f>SUM(AA12)</f>
        <v>0</v>
      </c>
      <c r="AB11" s="155" t="e">
        <f>SUM(AB12,#REF!)</f>
        <v>#REF!</v>
      </c>
      <c r="AC11" s="66">
        <f>SUM(AC12)</f>
        <v>0</v>
      </c>
      <c r="AD11" s="83">
        <f>SUM(AD12)</f>
        <v>368152.75699999998</v>
      </c>
      <c r="AE11" s="61">
        <f>SUM(AE12)</f>
        <v>0</v>
      </c>
      <c r="AF11" s="155" t="e">
        <f>SUM(AF12,#REF!)</f>
        <v>#REF!</v>
      </c>
      <c r="AG11" s="66">
        <f>SUM(AG12)</f>
        <v>0</v>
      </c>
      <c r="AH11" s="83">
        <f>SUM(AH12)</f>
        <v>11447.5625</v>
      </c>
      <c r="AI11" s="61">
        <f>SUM(AI12)</f>
        <v>0</v>
      </c>
      <c r="AJ11" s="155" t="e">
        <f>SUM(AJ12,#REF!)</f>
        <v>#REF!</v>
      </c>
      <c r="AK11" s="66">
        <f>SUM(AK12)</f>
        <v>0</v>
      </c>
      <c r="AL11" s="83">
        <f>SUM(AL12)</f>
        <v>0</v>
      </c>
      <c r="AM11" s="61">
        <f>SUM(AM12)</f>
        <v>0</v>
      </c>
      <c r="AN11" s="155" t="e">
        <f>SUM(AN12,#REF!)</f>
        <v>#REF!</v>
      </c>
      <c r="AO11" s="66">
        <f>SUM(AO12)</f>
        <v>0</v>
      </c>
      <c r="AP11" s="83">
        <f>SUM(AP12)</f>
        <v>368152.75699999998</v>
      </c>
      <c r="AQ11" s="61">
        <f>SUM(AQ12)</f>
        <v>0</v>
      </c>
      <c r="AR11" s="155" t="e">
        <f>SUM(AR12,#REF!)</f>
        <v>#REF!</v>
      </c>
      <c r="AS11" s="66">
        <f>SUM(AS12)</f>
        <v>0</v>
      </c>
      <c r="AT11" s="83">
        <f>SUM(AT12)</f>
        <v>11447.5625</v>
      </c>
      <c r="AU11" s="61">
        <f>SUM(AU12)</f>
        <v>0</v>
      </c>
      <c r="AV11" s="155" t="e">
        <f>SUM(AV12,#REF!)</f>
        <v>#REF!</v>
      </c>
      <c r="AW11" s="66">
        <f>SUM(AW12)</f>
        <v>0</v>
      </c>
      <c r="AX11" s="83">
        <f>SUM(AX12)</f>
        <v>379600.3195000001</v>
      </c>
      <c r="AY11" s="61">
        <f>SUM(AY12)</f>
        <v>0</v>
      </c>
      <c r="AZ11" s="155" t="e">
        <f>SUM(AZ12,#REF!)</f>
        <v>#REF!</v>
      </c>
      <c r="BA11" s="66">
        <f>SUM(BA12)</f>
        <v>0</v>
      </c>
      <c r="BB11" s="117">
        <f>SUM(BB12,BB38,BB41,BB43)</f>
        <v>0</v>
      </c>
      <c r="BC11" s="110">
        <f>SUM(BC12,BC38,BC41,BC43)</f>
        <v>0</v>
      </c>
      <c r="BD11" s="65">
        <f>SUM(BD12)</f>
        <v>1518401.2780000004</v>
      </c>
      <c r="BE11" s="65">
        <f>SUM(BE12,BE38,BE41,BE43)</f>
        <v>1906753.8420000006</v>
      </c>
      <c r="BF11" s="61">
        <f>SUM(BF12,BF38,BF41,BF43)</f>
        <v>1308375.7973999998</v>
      </c>
      <c r="BG11" s="66">
        <f>SUM(BG12,BG38,BG41,BG43)</f>
        <v>0</v>
      </c>
    </row>
    <row r="12" spans="1:59" s="13" customFormat="1" ht="15" x14ac:dyDescent="0.25">
      <c r="A12" s="377" t="s">
        <v>218</v>
      </c>
      <c r="B12" s="374"/>
      <c r="C12" s="376">
        <f t="shared" ref="C12:AH12" si="0">SUM(C13:C37)</f>
        <v>1518401.2780000004</v>
      </c>
      <c r="D12" s="376">
        <f t="shared" si="0"/>
        <v>0</v>
      </c>
      <c r="E12" s="376">
        <f t="shared" si="0"/>
        <v>1518401.2780000004</v>
      </c>
      <c r="F12" s="93">
        <f t="shared" si="0"/>
        <v>0</v>
      </c>
      <c r="G12" s="62">
        <f t="shared" si="0"/>
        <v>0</v>
      </c>
      <c r="H12" s="157">
        <f t="shared" si="0"/>
        <v>0</v>
      </c>
      <c r="I12" s="68">
        <f t="shared" si="0"/>
        <v>0</v>
      </c>
      <c r="J12" s="93">
        <f t="shared" si="0"/>
        <v>0</v>
      </c>
      <c r="K12" s="62">
        <f t="shared" si="0"/>
        <v>0</v>
      </c>
      <c r="L12" s="157">
        <f t="shared" si="0"/>
        <v>0</v>
      </c>
      <c r="M12" s="68">
        <f t="shared" si="0"/>
        <v>0</v>
      </c>
      <c r="N12" s="93">
        <f t="shared" si="0"/>
        <v>0</v>
      </c>
      <c r="O12" s="62">
        <f t="shared" si="0"/>
        <v>0</v>
      </c>
      <c r="P12" s="157">
        <f t="shared" si="0"/>
        <v>0</v>
      </c>
      <c r="Q12" s="68">
        <f t="shared" si="0"/>
        <v>0</v>
      </c>
      <c r="R12" s="93">
        <f t="shared" si="0"/>
        <v>368152.75699999998</v>
      </c>
      <c r="S12" s="62">
        <f t="shared" si="0"/>
        <v>0</v>
      </c>
      <c r="T12" s="157">
        <f t="shared" si="0"/>
        <v>0</v>
      </c>
      <c r="U12" s="68">
        <f t="shared" si="0"/>
        <v>0</v>
      </c>
      <c r="V12" s="93">
        <f t="shared" si="0"/>
        <v>11447.5625</v>
      </c>
      <c r="W12" s="62">
        <f t="shared" si="0"/>
        <v>0</v>
      </c>
      <c r="X12" s="157">
        <f t="shared" si="0"/>
        <v>0</v>
      </c>
      <c r="Y12" s="68">
        <f t="shared" si="0"/>
        <v>0</v>
      </c>
      <c r="Z12" s="93">
        <f t="shared" si="0"/>
        <v>0</v>
      </c>
      <c r="AA12" s="62">
        <f t="shared" si="0"/>
        <v>0</v>
      </c>
      <c r="AB12" s="157">
        <f t="shared" si="0"/>
        <v>0</v>
      </c>
      <c r="AC12" s="68">
        <f t="shared" si="0"/>
        <v>0</v>
      </c>
      <c r="AD12" s="93">
        <f t="shared" si="0"/>
        <v>368152.75699999998</v>
      </c>
      <c r="AE12" s="62">
        <f t="shared" si="0"/>
        <v>0</v>
      </c>
      <c r="AF12" s="157">
        <f t="shared" si="0"/>
        <v>0</v>
      </c>
      <c r="AG12" s="68">
        <f t="shared" si="0"/>
        <v>0</v>
      </c>
      <c r="AH12" s="93">
        <f t="shared" si="0"/>
        <v>11447.5625</v>
      </c>
      <c r="AI12" s="62">
        <f t="shared" ref="AI12:BA12" si="1">SUM(AI13:AI37)</f>
        <v>0</v>
      </c>
      <c r="AJ12" s="157">
        <f t="shared" si="1"/>
        <v>0</v>
      </c>
      <c r="AK12" s="68">
        <f t="shared" si="1"/>
        <v>0</v>
      </c>
      <c r="AL12" s="93">
        <f t="shared" si="1"/>
        <v>0</v>
      </c>
      <c r="AM12" s="62">
        <f t="shared" si="1"/>
        <v>0</v>
      </c>
      <c r="AN12" s="157">
        <f t="shared" si="1"/>
        <v>0</v>
      </c>
      <c r="AO12" s="68">
        <f t="shared" si="1"/>
        <v>0</v>
      </c>
      <c r="AP12" s="93">
        <f t="shared" si="1"/>
        <v>368152.75699999998</v>
      </c>
      <c r="AQ12" s="62">
        <f t="shared" si="1"/>
        <v>0</v>
      </c>
      <c r="AR12" s="157">
        <f t="shared" si="1"/>
        <v>0</v>
      </c>
      <c r="AS12" s="68">
        <f t="shared" si="1"/>
        <v>0</v>
      </c>
      <c r="AT12" s="93">
        <f t="shared" si="1"/>
        <v>11447.5625</v>
      </c>
      <c r="AU12" s="62">
        <f t="shared" si="1"/>
        <v>0</v>
      </c>
      <c r="AV12" s="157">
        <f t="shared" si="1"/>
        <v>0</v>
      </c>
      <c r="AW12" s="68">
        <f t="shared" si="1"/>
        <v>0</v>
      </c>
      <c r="AX12" s="93">
        <f t="shared" si="1"/>
        <v>379600.3195000001</v>
      </c>
      <c r="AY12" s="62">
        <f t="shared" si="1"/>
        <v>0</v>
      </c>
      <c r="AZ12" s="157">
        <f t="shared" si="1"/>
        <v>0</v>
      </c>
      <c r="BA12" s="68">
        <f t="shared" si="1"/>
        <v>0</v>
      </c>
      <c r="BB12" s="116">
        <f>SUM(BB13:BB36)</f>
        <v>0</v>
      </c>
      <c r="BC12" s="112">
        <f>SUM(BC13:BC36)</f>
        <v>0</v>
      </c>
      <c r="BD12" s="67">
        <f>SUM(BD13:BD37)</f>
        <v>1518401.2780000004</v>
      </c>
      <c r="BE12" s="67">
        <f>SUM(BE13:BE37)</f>
        <v>1518401.2780000004</v>
      </c>
      <c r="BF12" s="62">
        <f>SUM(BF13:BF37)</f>
        <v>1308375.7973999998</v>
      </c>
      <c r="BG12" s="68">
        <f>SUM(BG13:BG37)</f>
        <v>0</v>
      </c>
    </row>
    <row r="13" spans="1:59" s="87" customFormat="1" ht="28.5" x14ac:dyDescent="0.2">
      <c r="A13" s="88" t="s">
        <v>117</v>
      </c>
      <c r="B13" s="375">
        <v>2</v>
      </c>
      <c r="C13" s="200">
        <v>8525.4180000000015</v>
      </c>
      <c r="D13" s="204">
        <v>0</v>
      </c>
      <c r="E13" s="90">
        <v>8525.4180000000015</v>
      </c>
      <c r="F13" s="91">
        <v>0</v>
      </c>
      <c r="G13" s="85">
        <v>0</v>
      </c>
      <c r="H13" s="156"/>
      <c r="I13" s="86">
        <v>0</v>
      </c>
      <c r="J13" s="91">
        <v>0</v>
      </c>
      <c r="K13" s="85">
        <v>0</v>
      </c>
      <c r="L13" s="156"/>
      <c r="M13" s="86">
        <v>0</v>
      </c>
      <c r="N13" s="91">
        <v>0</v>
      </c>
      <c r="O13" s="85">
        <v>0</v>
      </c>
      <c r="P13" s="156"/>
      <c r="Q13" s="86">
        <v>0</v>
      </c>
      <c r="R13" s="91">
        <v>2131.3545000000004</v>
      </c>
      <c r="S13" s="85">
        <v>0</v>
      </c>
      <c r="T13" s="156"/>
      <c r="U13" s="86">
        <v>0</v>
      </c>
      <c r="V13" s="91">
        <v>0</v>
      </c>
      <c r="W13" s="85">
        <v>0</v>
      </c>
      <c r="X13" s="156"/>
      <c r="Y13" s="86">
        <v>0</v>
      </c>
      <c r="Z13" s="91">
        <v>0</v>
      </c>
      <c r="AA13" s="85">
        <v>0</v>
      </c>
      <c r="AB13" s="156"/>
      <c r="AC13" s="86">
        <v>0</v>
      </c>
      <c r="AD13" s="91">
        <v>2131.3545000000004</v>
      </c>
      <c r="AE13" s="85">
        <v>0</v>
      </c>
      <c r="AF13" s="156"/>
      <c r="AG13" s="86">
        <v>0</v>
      </c>
      <c r="AH13" s="91">
        <v>0</v>
      </c>
      <c r="AI13" s="85">
        <v>0</v>
      </c>
      <c r="AJ13" s="156"/>
      <c r="AK13" s="86">
        <v>0</v>
      </c>
      <c r="AL13" s="91">
        <v>0</v>
      </c>
      <c r="AM13" s="85">
        <v>0</v>
      </c>
      <c r="AN13" s="156"/>
      <c r="AO13" s="86">
        <v>0</v>
      </c>
      <c r="AP13" s="91">
        <v>2131.3545000000004</v>
      </c>
      <c r="AQ13" s="85">
        <v>0</v>
      </c>
      <c r="AR13" s="156"/>
      <c r="AS13" s="86">
        <v>0</v>
      </c>
      <c r="AT13" s="91">
        <v>0</v>
      </c>
      <c r="AU13" s="85">
        <v>0</v>
      </c>
      <c r="AV13" s="156"/>
      <c r="AW13" s="86">
        <v>0</v>
      </c>
      <c r="AX13" s="91">
        <v>2131.3545000000004</v>
      </c>
      <c r="AY13" s="85">
        <v>0</v>
      </c>
      <c r="AZ13" s="156"/>
      <c r="BA13" s="86">
        <v>0</v>
      </c>
      <c r="BB13" s="111">
        <v>0</v>
      </c>
      <c r="BC13" s="111">
        <v>0</v>
      </c>
      <c r="BD13" s="84">
        <v>8525.4180000000015</v>
      </c>
      <c r="BE13" s="84">
        <v>8525.4180000000015</v>
      </c>
      <c r="BF13" s="85">
        <v>157679.5968</v>
      </c>
      <c r="BG13" s="86">
        <v>0</v>
      </c>
    </row>
    <row r="14" spans="1:59" s="87" customFormat="1" x14ac:dyDescent="0.2">
      <c r="A14" s="88" t="s">
        <v>118</v>
      </c>
      <c r="B14" s="375">
        <v>4</v>
      </c>
      <c r="C14" s="200">
        <v>1479.59</v>
      </c>
      <c r="D14" s="204">
        <v>0</v>
      </c>
      <c r="E14" s="90">
        <v>1479.59</v>
      </c>
      <c r="F14" s="91">
        <v>0</v>
      </c>
      <c r="G14" s="85">
        <v>0</v>
      </c>
      <c r="H14" s="156"/>
      <c r="I14" s="86">
        <v>0</v>
      </c>
      <c r="J14" s="91">
        <v>0</v>
      </c>
      <c r="K14" s="85">
        <v>0</v>
      </c>
      <c r="L14" s="156"/>
      <c r="M14" s="86">
        <v>0</v>
      </c>
      <c r="N14" s="91">
        <v>0</v>
      </c>
      <c r="O14" s="85">
        <v>0</v>
      </c>
      <c r="P14" s="156"/>
      <c r="Q14" s="86">
        <v>0</v>
      </c>
      <c r="R14" s="91">
        <v>369.89749999999998</v>
      </c>
      <c r="S14" s="85">
        <v>0</v>
      </c>
      <c r="T14" s="156"/>
      <c r="U14" s="86">
        <v>0</v>
      </c>
      <c r="V14" s="91">
        <v>0</v>
      </c>
      <c r="W14" s="85">
        <v>0</v>
      </c>
      <c r="X14" s="156"/>
      <c r="Y14" s="86">
        <v>0</v>
      </c>
      <c r="Z14" s="91">
        <v>0</v>
      </c>
      <c r="AA14" s="85">
        <v>0</v>
      </c>
      <c r="AB14" s="156"/>
      <c r="AC14" s="86">
        <v>0</v>
      </c>
      <c r="AD14" s="91">
        <v>369.89749999999998</v>
      </c>
      <c r="AE14" s="85">
        <v>0</v>
      </c>
      <c r="AF14" s="156"/>
      <c r="AG14" s="86">
        <v>0</v>
      </c>
      <c r="AH14" s="91">
        <v>0</v>
      </c>
      <c r="AI14" s="85">
        <v>0</v>
      </c>
      <c r="AJ14" s="156"/>
      <c r="AK14" s="86">
        <v>0</v>
      </c>
      <c r="AL14" s="91">
        <v>0</v>
      </c>
      <c r="AM14" s="85">
        <v>0</v>
      </c>
      <c r="AN14" s="156"/>
      <c r="AO14" s="86">
        <v>0</v>
      </c>
      <c r="AP14" s="91">
        <v>369.89749999999998</v>
      </c>
      <c r="AQ14" s="85">
        <v>0</v>
      </c>
      <c r="AR14" s="156"/>
      <c r="AS14" s="86">
        <v>0</v>
      </c>
      <c r="AT14" s="91">
        <v>0</v>
      </c>
      <c r="AU14" s="85">
        <v>0</v>
      </c>
      <c r="AV14" s="156"/>
      <c r="AW14" s="86">
        <v>0</v>
      </c>
      <c r="AX14" s="91">
        <v>369.89749999999998</v>
      </c>
      <c r="AY14" s="85">
        <v>0</v>
      </c>
      <c r="AZ14" s="156"/>
      <c r="BA14" s="86">
        <v>0</v>
      </c>
      <c r="BB14" s="111">
        <v>0</v>
      </c>
      <c r="BC14" s="111">
        <v>0</v>
      </c>
      <c r="BD14" s="84">
        <v>1479.59</v>
      </c>
      <c r="BE14" s="84">
        <v>1479.59</v>
      </c>
      <c r="BF14" s="85">
        <v>1327.5504000000001</v>
      </c>
      <c r="BG14" s="86">
        <v>0</v>
      </c>
    </row>
    <row r="15" spans="1:59" s="87" customFormat="1" x14ac:dyDescent="0.2">
      <c r="A15" s="88" t="s">
        <v>119</v>
      </c>
      <c r="B15" s="375">
        <v>4</v>
      </c>
      <c r="C15" s="200">
        <v>2933.77</v>
      </c>
      <c r="D15" s="204">
        <v>0</v>
      </c>
      <c r="E15" s="90">
        <v>2933.77</v>
      </c>
      <c r="F15" s="91">
        <v>0</v>
      </c>
      <c r="G15" s="85">
        <v>0</v>
      </c>
      <c r="H15" s="156"/>
      <c r="I15" s="86">
        <v>0</v>
      </c>
      <c r="J15" s="91">
        <v>0</v>
      </c>
      <c r="K15" s="85">
        <v>0</v>
      </c>
      <c r="L15" s="156"/>
      <c r="M15" s="86">
        <v>0</v>
      </c>
      <c r="N15" s="91">
        <v>0</v>
      </c>
      <c r="O15" s="85">
        <v>0</v>
      </c>
      <c r="P15" s="156"/>
      <c r="Q15" s="86">
        <v>0</v>
      </c>
      <c r="R15" s="91">
        <v>733.4425</v>
      </c>
      <c r="S15" s="85">
        <v>0</v>
      </c>
      <c r="T15" s="156"/>
      <c r="U15" s="86">
        <v>0</v>
      </c>
      <c r="V15" s="91">
        <v>0</v>
      </c>
      <c r="W15" s="85">
        <v>0</v>
      </c>
      <c r="X15" s="156"/>
      <c r="Y15" s="86">
        <v>0</v>
      </c>
      <c r="Z15" s="91">
        <v>0</v>
      </c>
      <c r="AA15" s="85">
        <v>0</v>
      </c>
      <c r="AB15" s="156"/>
      <c r="AC15" s="86">
        <v>0</v>
      </c>
      <c r="AD15" s="91">
        <v>733.4425</v>
      </c>
      <c r="AE15" s="85">
        <v>0</v>
      </c>
      <c r="AF15" s="156"/>
      <c r="AG15" s="86">
        <v>0</v>
      </c>
      <c r="AH15" s="91">
        <v>0</v>
      </c>
      <c r="AI15" s="85">
        <v>0</v>
      </c>
      <c r="AJ15" s="156"/>
      <c r="AK15" s="86">
        <v>0</v>
      </c>
      <c r="AL15" s="91">
        <v>0</v>
      </c>
      <c r="AM15" s="85">
        <v>0</v>
      </c>
      <c r="AN15" s="156"/>
      <c r="AO15" s="86">
        <v>0</v>
      </c>
      <c r="AP15" s="91">
        <v>733.4425</v>
      </c>
      <c r="AQ15" s="85">
        <v>0</v>
      </c>
      <c r="AR15" s="156"/>
      <c r="AS15" s="86">
        <v>0</v>
      </c>
      <c r="AT15" s="91">
        <v>0</v>
      </c>
      <c r="AU15" s="85">
        <v>0</v>
      </c>
      <c r="AV15" s="156"/>
      <c r="AW15" s="86">
        <v>0</v>
      </c>
      <c r="AX15" s="91">
        <v>733.4425</v>
      </c>
      <c r="AY15" s="85">
        <v>0</v>
      </c>
      <c r="AZ15" s="156"/>
      <c r="BA15" s="86">
        <v>0</v>
      </c>
      <c r="BB15" s="111">
        <v>0</v>
      </c>
      <c r="BC15" s="111">
        <v>0</v>
      </c>
      <c r="BD15" s="84">
        <v>2933.77</v>
      </c>
      <c r="BE15" s="84">
        <v>2933.77</v>
      </c>
      <c r="BF15" s="85">
        <v>2632.212</v>
      </c>
      <c r="BG15" s="86">
        <v>0</v>
      </c>
    </row>
    <row r="16" spans="1:59" s="87" customFormat="1" x14ac:dyDescent="0.2">
      <c r="A16" s="88" t="s">
        <v>120</v>
      </c>
      <c r="B16" s="375">
        <v>4</v>
      </c>
      <c r="C16" s="200">
        <v>76549.070000000007</v>
      </c>
      <c r="D16" s="204">
        <v>0</v>
      </c>
      <c r="E16" s="90">
        <v>76549.070000000007</v>
      </c>
      <c r="F16" s="91">
        <v>0</v>
      </c>
      <c r="G16" s="85">
        <v>0</v>
      </c>
      <c r="H16" s="156"/>
      <c r="I16" s="86">
        <v>0</v>
      </c>
      <c r="J16" s="91">
        <v>0</v>
      </c>
      <c r="K16" s="85">
        <v>0</v>
      </c>
      <c r="L16" s="156"/>
      <c r="M16" s="86">
        <v>0</v>
      </c>
      <c r="N16" s="91">
        <v>0</v>
      </c>
      <c r="O16" s="85">
        <v>0</v>
      </c>
      <c r="P16" s="156"/>
      <c r="Q16" s="86">
        <v>0</v>
      </c>
      <c r="R16" s="91">
        <v>19137.267500000002</v>
      </c>
      <c r="S16" s="85">
        <v>0</v>
      </c>
      <c r="T16" s="156"/>
      <c r="U16" s="86">
        <v>0</v>
      </c>
      <c r="V16" s="91">
        <v>0</v>
      </c>
      <c r="W16" s="85">
        <v>0</v>
      </c>
      <c r="X16" s="156"/>
      <c r="Y16" s="86">
        <v>0</v>
      </c>
      <c r="Z16" s="91">
        <v>0</v>
      </c>
      <c r="AA16" s="85">
        <v>0</v>
      </c>
      <c r="AB16" s="156"/>
      <c r="AC16" s="86">
        <v>0</v>
      </c>
      <c r="AD16" s="91">
        <v>19137.267500000002</v>
      </c>
      <c r="AE16" s="85">
        <v>0</v>
      </c>
      <c r="AF16" s="156"/>
      <c r="AG16" s="86">
        <v>0</v>
      </c>
      <c r="AH16" s="91">
        <v>0</v>
      </c>
      <c r="AI16" s="85">
        <v>0</v>
      </c>
      <c r="AJ16" s="156"/>
      <c r="AK16" s="86">
        <v>0</v>
      </c>
      <c r="AL16" s="91">
        <v>0</v>
      </c>
      <c r="AM16" s="85">
        <v>0</v>
      </c>
      <c r="AN16" s="156"/>
      <c r="AO16" s="86">
        <v>0</v>
      </c>
      <c r="AP16" s="91">
        <v>19137.267500000002</v>
      </c>
      <c r="AQ16" s="85">
        <v>0</v>
      </c>
      <c r="AR16" s="156"/>
      <c r="AS16" s="86">
        <v>0</v>
      </c>
      <c r="AT16" s="91">
        <v>0</v>
      </c>
      <c r="AU16" s="85">
        <v>0</v>
      </c>
      <c r="AV16" s="156"/>
      <c r="AW16" s="86">
        <v>0</v>
      </c>
      <c r="AX16" s="91">
        <v>19137.267500000002</v>
      </c>
      <c r="AY16" s="85">
        <v>0</v>
      </c>
      <c r="AZ16" s="156"/>
      <c r="BA16" s="86">
        <v>0</v>
      </c>
      <c r="BB16" s="111">
        <v>0</v>
      </c>
      <c r="BC16" s="111">
        <v>0</v>
      </c>
      <c r="BD16" s="84">
        <v>76549.070000000007</v>
      </c>
      <c r="BE16" s="84">
        <v>76549.070000000007</v>
      </c>
      <c r="BF16" s="85">
        <v>68666.399999999994</v>
      </c>
      <c r="BG16" s="86">
        <v>0</v>
      </c>
    </row>
    <row r="17" spans="1:59" s="87" customFormat="1" x14ac:dyDescent="0.2">
      <c r="A17" s="88" t="s">
        <v>121</v>
      </c>
      <c r="B17" s="375">
        <v>20</v>
      </c>
      <c r="C17" s="200">
        <v>38274.54</v>
      </c>
      <c r="D17" s="204">
        <v>0</v>
      </c>
      <c r="E17" s="90">
        <v>38274.54</v>
      </c>
      <c r="F17" s="91">
        <v>0</v>
      </c>
      <c r="G17" s="85">
        <v>0</v>
      </c>
      <c r="H17" s="156"/>
      <c r="I17" s="86">
        <v>0</v>
      </c>
      <c r="J17" s="91">
        <v>0</v>
      </c>
      <c r="K17" s="85">
        <v>0</v>
      </c>
      <c r="L17" s="156"/>
      <c r="M17" s="86">
        <v>0</v>
      </c>
      <c r="N17" s="91">
        <v>0</v>
      </c>
      <c r="O17" s="85">
        <v>0</v>
      </c>
      <c r="P17" s="156"/>
      <c r="Q17" s="86">
        <v>0</v>
      </c>
      <c r="R17" s="91">
        <v>9568.6350000000002</v>
      </c>
      <c r="S17" s="85">
        <v>0</v>
      </c>
      <c r="T17" s="156"/>
      <c r="U17" s="86">
        <v>0</v>
      </c>
      <c r="V17" s="91">
        <v>0</v>
      </c>
      <c r="W17" s="85">
        <v>0</v>
      </c>
      <c r="X17" s="156"/>
      <c r="Y17" s="86">
        <v>0</v>
      </c>
      <c r="Z17" s="91">
        <v>0</v>
      </c>
      <c r="AA17" s="85">
        <v>0</v>
      </c>
      <c r="AB17" s="156"/>
      <c r="AC17" s="86">
        <v>0</v>
      </c>
      <c r="AD17" s="91">
        <v>9568.6350000000002</v>
      </c>
      <c r="AE17" s="85">
        <v>0</v>
      </c>
      <c r="AF17" s="156"/>
      <c r="AG17" s="86">
        <v>0</v>
      </c>
      <c r="AH17" s="91">
        <v>0</v>
      </c>
      <c r="AI17" s="85">
        <v>0</v>
      </c>
      <c r="AJ17" s="156"/>
      <c r="AK17" s="86">
        <v>0</v>
      </c>
      <c r="AL17" s="91">
        <v>0</v>
      </c>
      <c r="AM17" s="85">
        <v>0</v>
      </c>
      <c r="AN17" s="156"/>
      <c r="AO17" s="86">
        <v>0</v>
      </c>
      <c r="AP17" s="91">
        <v>9568.6350000000002</v>
      </c>
      <c r="AQ17" s="85">
        <v>0</v>
      </c>
      <c r="AR17" s="156"/>
      <c r="AS17" s="86">
        <v>0</v>
      </c>
      <c r="AT17" s="91">
        <v>0</v>
      </c>
      <c r="AU17" s="85">
        <v>0</v>
      </c>
      <c r="AV17" s="156"/>
      <c r="AW17" s="86">
        <v>0</v>
      </c>
      <c r="AX17" s="91">
        <v>9568.6350000000002</v>
      </c>
      <c r="AY17" s="85">
        <v>0</v>
      </c>
      <c r="AZ17" s="156"/>
      <c r="BA17" s="86">
        <v>0</v>
      </c>
      <c r="BB17" s="111">
        <v>0</v>
      </c>
      <c r="BC17" s="111">
        <v>0</v>
      </c>
      <c r="BD17" s="84">
        <v>38274.54</v>
      </c>
      <c r="BE17" s="84">
        <v>38274.54</v>
      </c>
      <c r="BF17" s="85">
        <v>34333.200000000004</v>
      </c>
      <c r="BG17" s="86">
        <v>0</v>
      </c>
    </row>
    <row r="18" spans="1:59" s="87" customFormat="1" x14ac:dyDescent="0.2">
      <c r="A18" s="88" t="s">
        <v>122</v>
      </c>
      <c r="B18" s="375">
        <v>4</v>
      </c>
      <c r="C18" s="200">
        <v>25517.06</v>
      </c>
      <c r="D18" s="204">
        <v>0</v>
      </c>
      <c r="E18" s="90">
        <v>25517.06</v>
      </c>
      <c r="F18" s="91">
        <v>0</v>
      </c>
      <c r="G18" s="85">
        <v>0</v>
      </c>
      <c r="H18" s="156"/>
      <c r="I18" s="86">
        <v>0</v>
      </c>
      <c r="J18" s="91">
        <v>0</v>
      </c>
      <c r="K18" s="85">
        <v>0</v>
      </c>
      <c r="L18" s="156"/>
      <c r="M18" s="86">
        <v>0</v>
      </c>
      <c r="N18" s="91">
        <v>0</v>
      </c>
      <c r="O18" s="85">
        <v>0</v>
      </c>
      <c r="P18" s="156"/>
      <c r="Q18" s="86">
        <v>0</v>
      </c>
      <c r="R18" s="91">
        <v>6379.2650000000003</v>
      </c>
      <c r="S18" s="85">
        <v>0</v>
      </c>
      <c r="T18" s="156"/>
      <c r="U18" s="86">
        <v>0</v>
      </c>
      <c r="V18" s="91">
        <v>0</v>
      </c>
      <c r="W18" s="85">
        <v>0</v>
      </c>
      <c r="X18" s="156"/>
      <c r="Y18" s="86">
        <v>0</v>
      </c>
      <c r="Z18" s="91">
        <v>0</v>
      </c>
      <c r="AA18" s="85">
        <v>0</v>
      </c>
      <c r="AB18" s="156"/>
      <c r="AC18" s="86">
        <v>0</v>
      </c>
      <c r="AD18" s="91">
        <v>6379.2650000000003</v>
      </c>
      <c r="AE18" s="85">
        <v>0</v>
      </c>
      <c r="AF18" s="156"/>
      <c r="AG18" s="86">
        <v>0</v>
      </c>
      <c r="AH18" s="91">
        <v>0</v>
      </c>
      <c r="AI18" s="85">
        <v>0</v>
      </c>
      <c r="AJ18" s="156"/>
      <c r="AK18" s="86">
        <v>0</v>
      </c>
      <c r="AL18" s="91">
        <v>0</v>
      </c>
      <c r="AM18" s="85">
        <v>0</v>
      </c>
      <c r="AN18" s="156"/>
      <c r="AO18" s="86">
        <v>0</v>
      </c>
      <c r="AP18" s="91">
        <v>6379.2650000000003</v>
      </c>
      <c r="AQ18" s="85">
        <v>0</v>
      </c>
      <c r="AR18" s="156"/>
      <c r="AS18" s="86">
        <v>0</v>
      </c>
      <c r="AT18" s="91">
        <v>0</v>
      </c>
      <c r="AU18" s="85">
        <v>0</v>
      </c>
      <c r="AV18" s="156"/>
      <c r="AW18" s="86">
        <v>0</v>
      </c>
      <c r="AX18" s="91">
        <v>6379.2650000000003</v>
      </c>
      <c r="AY18" s="85">
        <v>0</v>
      </c>
      <c r="AZ18" s="156"/>
      <c r="BA18" s="86">
        <v>0</v>
      </c>
      <c r="BB18" s="111">
        <v>0</v>
      </c>
      <c r="BC18" s="111">
        <v>0</v>
      </c>
      <c r="BD18" s="84">
        <v>25517.06</v>
      </c>
      <c r="BE18" s="84">
        <v>25517.06</v>
      </c>
      <c r="BF18" s="85">
        <v>22888.799999999999</v>
      </c>
      <c r="BG18" s="86">
        <v>0</v>
      </c>
    </row>
    <row r="19" spans="1:59" s="87" customFormat="1" x14ac:dyDescent="0.2">
      <c r="A19" s="88" t="s">
        <v>217</v>
      </c>
      <c r="B19" s="375">
        <v>100</v>
      </c>
      <c r="C19" s="200">
        <v>14800.11</v>
      </c>
      <c r="D19" s="204">
        <v>0</v>
      </c>
      <c r="E19" s="90">
        <v>14800.11</v>
      </c>
      <c r="F19" s="91">
        <v>0</v>
      </c>
      <c r="G19" s="85">
        <v>0</v>
      </c>
      <c r="H19" s="156"/>
      <c r="I19" s="86">
        <v>0</v>
      </c>
      <c r="J19" s="91">
        <v>0</v>
      </c>
      <c r="K19" s="85">
        <v>0</v>
      </c>
      <c r="L19" s="156"/>
      <c r="M19" s="86">
        <v>0</v>
      </c>
      <c r="N19" s="91">
        <v>0</v>
      </c>
      <c r="O19" s="85">
        <v>0</v>
      </c>
      <c r="P19" s="156"/>
      <c r="Q19" s="86">
        <v>0</v>
      </c>
      <c r="R19" s="91">
        <v>3700.0275000000001</v>
      </c>
      <c r="S19" s="85">
        <v>0</v>
      </c>
      <c r="T19" s="156"/>
      <c r="U19" s="86">
        <v>0</v>
      </c>
      <c r="V19" s="91">
        <v>0</v>
      </c>
      <c r="W19" s="85">
        <v>0</v>
      </c>
      <c r="X19" s="156"/>
      <c r="Y19" s="86">
        <v>0</v>
      </c>
      <c r="Z19" s="91">
        <v>0</v>
      </c>
      <c r="AA19" s="85">
        <v>0</v>
      </c>
      <c r="AB19" s="156"/>
      <c r="AC19" s="86">
        <v>0</v>
      </c>
      <c r="AD19" s="91">
        <v>3700.0275000000001</v>
      </c>
      <c r="AE19" s="85">
        <v>0</v>
      </c>
      <c r="AF19" s="156"/>
      <c r="AG19" s="86">
        <v>0</v>
      </c>
      <c r="AH19" s="91">
        <v>0</v>
      </c>
      <c r="AI19" s="85">
        <v>0</v>
      </c>
      <c r="AJ19" s="156"/>
      <c r="AK19" s="86">
        <v>0</v>
      </c>
      <c r="AL19" s="91">
        <v>0</v>
      </c>
      <c r="AM19" s="85">
        <v>0</v>
      </c>
      <c r="AN19" s="156"/>
      <c r="AO19" s="86">
        <v>0</v>
      </c>
      <c r="AP19" s="91">
        <v>3700.0275000000001</v>
      </c>
      <c r="AQ19" s="85">
        <v>0</v>
      </c>
      <c r="AR19" s="156"/>
      <c r="AS19" s="86">
        <v>0</v>
      </c>
      <c r="AT19" s="91">
        <v>0</v>
      </c>
      <c r="AU19" s="85">
        <v>0</v>
      </c>
      <c r="AV19" s="156"/>
      <c r="AW19" s="86">
        <v>0</v>
      </c>
      <c r="AX19" s="91">
        <v>3700.0275000000001</v>
      </c>
      <c r="AY19" s="85">
        <v>0</v>
      </c>
      <c r="AZ19" s="156"/>
      <c r="BA19" s="86">
        <v>0</v>
      </c>
      <c r="BB19" s="111">
        <v>0</v>
      </c>
      <c r="BC19" s="111">
        <v>0</v>
      </c>
      <c r="BD19" s="84">
        <v>14800.11</v>
      </c>
      <c r="BE19" s="84">
        <v>14800.11</v>
      </c>
      <c r="BF19" s="85">
        <v>13275.300000000001</v>
      </c>
      <c r="BG19" s="86">
        <v>0</v>
      </c>
    </row>
    <row r="20" spans="1:59" s="87" customFormat="1" x14ac:dyDescent="0.2">
      <c r="A20" s="88" t="s">
        <v>123</v>
      </c>
      <c r="B20" s="375">
        <v>12</v>
      </c>
      <c r="C20" s="200">
        <v>21373.31</v>
      </c>
      <c r="D20" s="204">
        <v>0</v>
      </c>
      <c r="E20" s="90">
        <v>21373.31</v>
      </c>
      <c r="F20" s="91">
        <v>0</v>
      </c>
      <c r="G20" s="85">
        <v>0</v>
      </c>
      <c r="H20" s="156"/>
      <c r="I20" s="86">
        <v>0</v>
      </c>
      <c r="J20" s="91">
        <v>0</v>
      </c>
      <c r="K20" s="85">
        <v>0</v>
      </c>
      <c r="L20" s="156"/>
      <c r="M20" s="86">
        <v>0</v>
      </c>
      <c r="N20" s="91">
        <v>0</v>
      </c>
      <c r="O20" s="85">
        <v>0</v>
      </c>
      <c r="P20" s="156"/>
      <c r="Q20" s="86">
        <v>0</v>
      </c>
      <c r="R20" s="91">
        <v>5343.3275000000003</v>
      </c>
      <c r="S20" s="85">
        <v>0</v>
      </c>
      <c r="T20" s="156"/>
      <c r="U20" s="86">
        <v>0</v>
      </c>
      <c r="V20" s="91">
        <v>0</v>
      </c>
      <c r="W20" s="85">
        <v>0</v>
      </c>
      <c r="X20" s="156"/>
      <c r="Y20" s="86">
        <v>0</v>
      </c>
      <c r="Z20" s="91">
        <v>0</v>
      </c>
      <c r="AA20" s="85">
        <v>0</v>
      </c>
      <c r="AB20" s="156"/>
      <c r="AC20" s="86">
        <v>0</v>
      </c>
      <c r="AD20" s="91">
        <v>5343.3275000000003</v>
      </c>
      <c r="AE20" s="85">
        <v>0</v>
      </c>
      <c r="AF20" s="156"/>
      <c r="AG20" s="86">
        <v>0</v>
      </c>
      <c r="AH20" s="91">
        <v>0</v>
      </c>
      <c r="AI20" s="85">
        <v>0</v>
      </c>
      <c r="AJ20" s="156"/>
      <c r="AK20" s="86">
        <v>0</v>
      </c>
      <c r="AL20" s="91">
        <v>0</v>
      </c>
      <c r="AM20" s="85">
        <v>0</v>
      </c>
      <c r="AN20" s="156"/>
      <c r="AO20" s="86">
        <v>0</v>
      </c>
      <c r="AP20" s="91">
        <v>5343.3275000000003</v>
      </c>
      <c r="AQ20" s="85">
        <v>0</v>
      </c>
      <c r="AR20" s="156"/>
      <c r="AS20" s="86">
        <v>0</v>
      </c>
      <c r="AT20" s="91">
        <v>0</v>
      </c>
      <c r="AU20" s="85">
        <v>0</v>
      </c>
      <c r="AV20" s="156"/>
      <c r="AW20" s="86">
        <v>0</v>
      </c>
      <c r="AX20" s="91">
        <v>5343.3275000000003</v>
      </c>
      <c r="AY20" s="85">
        <v>0</v>
      </c>
      <c r="AZ20" s="156"/>
      <c r="BA20" s="86">
        <v>0</v>
      </c>
      <c r="BB20" s="111">
        <v>0</v>
      </c>
      <c r="BC20" s="111">
        <v>0</v>
      </c>
      <c r="BD20" s="84">
        <v>21373.31</v>
      </c>
      <c r="BE20" s="84">
        <v>21373.31</v>
      </c>
      <c r="BF20" s="85">
        <v>20599.920000000002</v>
      </c>
      <c r="BG20" s="86">
        <v>0</v>
      </c>
    </row>
    <row r="21" spans="1:59" s="87" customFormat="1" x14ac:dyDescent="0.2">
      <c r="A21" s="88" t="s">
        <v>124</v>
      </c>
      <c r="B21" s="375">
        <v>16</v>
      </c>
      <c r="C21" s="200">
        <v>7042.33</v>
      </c>
      <c r="D21" s="204">
        <v>0</v>
      </c>
      <c r="E21" s="90">
        <v>7042.33</v>
      </c>
      <c r="F21" s="91">
        <v>0</v>
      </c>
      <c r="G21" s="85">
        <v>0</v>
      </c>
      <c r="H21" s="156"/>
      <c r="I21" s="86">
        <v>0</v>
      </c>
      <c r="J21" s="91">
        <v>0</v>
      </c>
      <c r="K21" s="85">
        <v>0</v>
      </c>
      <c r="L21" s="156"/>
      <c r="M21" s="86">
        <v>0</v>
      </c>
      <c r="N21" s="91">
        <v>0</v>
      </c>
      <c r="O21" s="85">
        <v>0</v>
      </c>
      <c r="P21" s="156"/>
      <c r="Q21" s="86">
        <v>0</v>
      </c>
      <c r="R21" s="91">
        <v>1760.5825</v>
      </c>
      <c r="S21" s="85">
        <v>0</v>
      </c>
      <c r="T21" s="156"/>
      <c r="U21" s="86">
        <v>0</v>
      </c>
      <c r="V21" s="91">
        <v>0</v>
      </c>
      <c r="W21" s="85">
        <v>0</v>
      </c>
      <c r="X21" s="156"/>
      <c r="Y21" s="86">
        <v>0</v>
      </c>
      <c r="Z21" s="91">
        <v>0</v>
      </c>
      <c r="AA21" s="85">
        <v>0</v>
      </c>
      <c r="AB21" s="156"/>
      <c r="AC21" s="86">
        <v>0</v>
      </c>
      <c r="AD21" s="91">
        <v>1760.5825</v>
      </c>
      <c r="AE21" s="85">
        <v>0</v>
      </c>
      <c r="AF21" s="156"/>
      <c r="AG21" s="86">
        <v>0</v>
      </c>
      <c r="AH21" s="91">
        <v>0</v>
      </c>
      <c r="AI21" s="85">
        <v>0</v>
      </c>
      <c r="AJ21" s="156"/>
      <c r="AK21" s="86">
        <v>0</v>
      </c>
      <c r="AL21" s="91">
        <v>0</v>
      </c>
      <c r="AM21" s="85">
        <v>0</v>
      </c>
      <c r="AN21" s="156"/>
      <c r="AO21" s="86">
        <v>0</v>
      </c>
      <c r="AP21" s="91">
        <v>1760.5825</v>
      </c>
      <c r="AQ21" s="85">
        <v>0</v>
      </c>
      <c r="AR21" s="156"/>
      <c r="AS21" s="86">
        <v>0</v>
      </c>
      <c r="AT21" s="91">
        <v>0</v>
      </c>
      <c r="AU21" s="85">
        <v>0</v>
      </c>
      <c r="AV21" s="156"/>
      <c r="AW21" s="86">
        <v>0</v>
      </c>
      <c r="AX21" s="91">
        <v>1760.5825</v>
      </c>
      <c r="AY21" s="85">
        <v>0</v>
      </c>
      <c r="AZ21" s="156"/>
      <c r="BA21" s="86">
        <v>0</v>
      </c>
      <c r="BB21" s="111">
        <v>0</v>
      </c>
      <c r="BC21" s="111">
        <v>0</v>
      </c>
      <c r="BD21" s="84">
        <v>7042.33</v>
      </c>
      <c r="BE21" s="84">
        <v>7042.33</v>
      </c>
      <c r="BF21" s="85">
        <v>6317.3087999999998</v>
      </c>
      <c r="BG21" s="86">
        <v>0</v>
      </c>
    </row>
    <row r="22" spans="1:59" s="87" customFormat="1" x14ac:dyDescent="0.2">
      <c r="A22" s="88" t="s">
        <v>125</v>
      </c>
      <c r="B22" s="375">
        <v>14</v>
      </c>
      <c r="C22" s="200">
        <v>20670.71</v>
      </c>
      <c r="D22" s="204">
        <v>0</v>
      </c>
      <c r="E22" s="90">
        <v>20670.71</v>
      </c>
      <c r="F22" s="91">
        <v>0</v>
      </c>
      <c r="G22" s="85">
        <v>0</v>
      </c>
      <c r="H22" s="156"/>
      <c r="I22" s="86">
        <v>0</v>
      </c>
      <c r="J22" s="91">
        <v>0</v>
      </c>
      <c r="K22" s="85">
        <v>0</v>
      </c>
      <c r="L22" s="156"/>
      <c r="M22" s="86">
        <v>0</v>
      </c>
      <c r="N22" s="91">
        <v>0</v>
      </c>
      <c r="O22" s="85">
        <v>0</v>
      </c>
      <c r="P22" s="156"/>
      <c r="Q22" s="86">
        <v>0</v>
      </c>
      <c r="R22" s="91">
        <v>5167.6774999999998</v>
      </c>
      <c r="S22" s="85">
        <v>0</v>
      </c>
      <c r="T22" s="156"/>
      <c r="U22" s="86">
        <v>0</v>
      </c>
      <c r="V22" s="91">
        <v>0</v>
      </c>
      <c r="W22" s="85">
        <v>0</v>
      </c>
      <c r="X22" s="156"/>
      <c r="Y22" s="86">
        <v>0</v>
      </c>
      <c r="Z22" s="91">
        <v>0</v>
      </c>
      <c r="AA22" s="85">
        <v>0</v>
      </c>
      <c r="AB22" s="156"/>
      <c r="AC22" s="86">
        <v>0</v>
      </c>
      <c r="AD22" s="91">
        <v>5167.6774999999998</v>
      </c>
      <c r="AE22" s="85">
        <v>0</v>
      </c>
      <c r="AF22" s="156"/>
      <c r="AG22" s="86">
        <v>0</v>
      </c>
      <c r="AH22" s="91">
        <v>0</v>
      </c>
      <c r="AI22" s="85">
        <v>0</v>
      </c>
      <c r="AJ22" s="156"/>
      <c r="AK22" s="86">
        <v>0</v>
      </c>
      <c r="AL22" s="91">
        <v>0</v>
      </c>
      <c r="AM22" s="85">
        <v>0</v>
      </c>
      <c r="AN22" s="156"/>
      <c r="AO22" s="86">
        <v>0</v>
      </c>
      <c r="AP22" s="91">
        <v>5167.6774999999998</v>
      </c>
      <c r="AQ22" s="85">
        <v>0</v>
      </c>
      <c r="AR22" s="156"/>
      <c r="AS22" s="86">
        <v>0</v>
      </c>
      <c r="AT22" s="91">
        <v>0</v>
      </c>
      <c r="AU22" s="85">
        <v>0</v>
      </c>
      <c r="AV22" s="156"/>
      <c r="AW22" s="86">
        <v>0</v>
      </c>
      <c r="AX22" s="91">
        <v>5167.6774999999998</v>
      </c>
      <c r="AY22" s="85">
        <v>0</v>
      </c>
      <c r="AZ22" s="156"/>
      <c r="BA22" s="86">
        <v>0</v>
      </c>
      <c r="BB22" s="111">
        <v>0</v>
      </c>
      <c r="BC22" s="111">
        <v>0</v>
      </c>
      <c r="BD22" s="84">
        <v>20670.71</v>
      </c>
      <c r="BE22" s="84">
        <v>20670.71</v>
      </c>
      <c r="BF22" s="85">
        <v>20027.7</v>
      </c>
      <c r="BG22" s="86">
        <v>0</v>
      </c>
    </row>
    <row r="23" spans="1:59" s="87" customFormat="1" x14ac:dyDescent="0.2">
      <c r="A23" s="88" t="s">
        <v>126</v>
      </c>
      <c r="B23" s="375">
        <v>14</v>
      </c>
      <c r="C23" s="200">
        <v>47542.18</v>
      </c>
      <c r="D23" s="204">
        <v>0</v>
      </c>
      <c r="E23" s="90">
        <v>47542.18</v>
      </c>
      <c r="F23" s="91">
        <v>0</v>
      </c>
      <c r="G23" s="85">
        <v>0</v>
      </c>
      <c r="H23" s="156"/>
      <c r="I23" s="86">
        <v>0</v>
      </c>
      <c r="J23" s="91">
        <v>0</v>
      </c>
      <c r="K23" s="85">
        <v>0</v>
      </c>
      <c r="L23" s="156"/>
      <c r="M23" s="86">
        <v>0</v>
      </c>
      <c r="N23" s="91">
        <v>0</v>
      </c>
      <c r="O23" s="85">
        <v>0</v>
      </c>
      <c r="P23" s="156"/>
      <c r="Q23" s="86">
        <v>0</v>
      </c>
      <c r="R23" s="91">
        <v>11885.545</v>
      </c>
      <c r="S23" s="85">
        <v>0</v>
      </c>
      <c r="T23" s="156"/>
      <c r="U23" s="86">
        <v>0</v>
      </c>
      <c r="V23" s="91">
        <v>0</v>
      </c>
      <c r="W23" s="85">
        <v>0</v>
      </c>
      <c r="X23" s="156"/>
      <c r="Y23" s="86">
        <v>0</v>
      </c>
      <c r="Z23" s="91">
        <v>0</v>
      </c>
      <c r="AA23" s="85">
        <v>0</v>
      </c>
      <c r="AB23" s="156"/>
      <c r="AC23" s="86">
        <v>0</v>
      </c>
      <c r="AD23" s="91">
        <v>11885.545</v>
      </c>
      <c r="AE23" s="85">
        <v>0</v>
      </c>
      <c r="AF23" s="156"/>
      <c r="AG23" s="86">
        <v>0</v>
      </c>
      <c r="AH23" s="91">
        <v>0</v>
      </c>
      <c r="AI23" s="85">
        <v>0</v>
      </c>
      <c r="AJ23" s="156"/>
      <c r="AK23" s="86">
        <v>0</v>
      </c>
      <c r="AL23" s="91">
        <v>0</v>
      </c>
      <c r="AM23" s="85">
        <v>0</v>
      </c>
      <c r="AN23" s="156"/>
      <c r="AO23" s="86">
        <v>0</v>
      </c>
      <c r="AP23" s="91">
        <v>11885.545</v>
      </c>
      <c r="AQ23" s="85">
        <v>0</v>
      </c>
      <c r="AR23" s="156"/>
      <c r="AS23" s="86">
        <v>0</v>
      </c>
      <c r="AT23" s="91">
        <v>0</v>
      </c>
      <c r="AU23" s="85">
        <v>0</v>
      </c>
      <c r="AV23" s="156"/>
      <c r="AW23" s="86">
        <v>0</v>
      </c>
      <c r="AX23" s="91">
        <v>11885.545</v>
      </c>
      <c r="AY23" s="85">
        <v>0</v>
      </c>
      <c r="AZ23" s="156"/>
      <c r="BA23" s="86">
        <v>0</v>
      </c>
      <c r="BB23" s="111">
        <v>0</v>
      </c>
      <c r="BC23" s="111">
        <v>0</v>
      </c>
      <c r="BD23" s="84">
        <v>47542.18</v>
      </c>
      <c r="BE23" s="84">
        <v>47542.18</v>
      </c>
      <c r="BF23" s="85">
        <v>46063.71</v>
      </c>
      <c r="BG23" s="86">
        <v>0</v>
      </c>
    </row>
    <row r="24" spans="1:59" s="87" customFormat="1" x14ac:dyDescent="0.2">
      <c r="A24" s="88" t="s">
        <v>127</v>
      </c>
      <c r="B24" s="375">
        <v>26</v>
      </c>
      <c r="C24" s="200">
        <v>18471</v>
      </c>
      <c r="D24" s="204">
        <v>0</v>
      </c>
      <c r="E24" s="90">
        <v>18471</v>
      </c>
      <c r="F24" s="91">
        <v>0</v>
      </c>
      <c r="G24" s="85">
        <v>0</v>
      </c>
      <c r="H24" s="156"/>
      <c r="I24" s="86">
        <v>0</v>
      </c>
      <c r="J24" s="91">
        <v>0</v>
      </c>
      <c r="K24" s="85">
        <v>0</v>
      </c>
      <c r="L24" s="156"/>
      <c r="M24" s="86">
        <v>0</v>
      </c>
      <c r="N24" s="91">
        <v>0</v>
      </c>
      <c r="O24" s="85">
        <v>0</v>
      </c>
      <c r="P24" s="156"/>
      <c r="Q24" s="86">
        <v>0</v>
      </c>
      <c r="R24" s="91">
        <v>4617.75</v>
      </c>
      <c r="S24" s="85">
        <v>0</v>
      </c>
      <c r="T24" s="156"/>
      <c r="U24" s="86">
        <v>0</v>
      </c>
      <c r="V24" s="91">
        <v>0</v>
      </c>
      <c r="W24" s="85">
        <v>0</v>
      </c>
      <c r="X24" s="156"/>
      <c r="Y24" s="86">
        <v>0</v>
      </c>
      <c r="Z24" s="91">
        <v>0</v>
      </c>
      <c r="AA24" s="85">
        <v>0</v>
      </c>
      <c r="AB24" s="156"/>
      <c r="AC24" s="86">
        <v>0</v>
      </c>
      <c r="AD24" s="91">
        <v>4617.75</v>
      </c>
      <c r="AE24" s="85">
        <v>0</v>
      </c>
      <c r="AF24" s="156"/>
      <c r="AG24" s="86">
        <v>0</v>
      </c>
      <c r="AH24" s="91">
        <v>0</v>
      </c>
      <c r="AI24" s="85">
        <v>0</v>
      </c>
      <c r="AJ24" s="156"/>
      <c r="AK24" s="86">
        <v>0</v>
      </c>
      <c r="AL24" s="91">
        <v>0</v>
      </c>
      <c r="AM24" s="85">
        <v>0</v>
      </c>
      <c r="AN24" s="156"/>
      <c r="AO24" s="86">
        <v>0</v>
      </c>
      <c r="AP24" s="91">
        <v>4617.75</v>
      </c>
      <c r="AQ24" s="85">
        <v>0</v>
      </c>
      <c r="AR24" s="156"/>
      <c r="AS24" s="86">
        <v>0</v>
      </c>
      <c r="AT24" s="91">
        <v>0</v>
      </c>
      <c r="AU24" s="85">
        <v>0</v>
      </c>
      <c r="AV24" s="156"/>
      <c r="AW24" s="86">
        <v>0</v>
      </c>
      <c r="AX24" s="91">
        <v>4617.75</v>
      </c>
      <c r="AY24" s="85">
        <v>0</v>
      </c>
      <c r="AZ24" s="156"/>
      <c r="BA24" s="86">
        <v>0</v>
      </c>
      <c r="BB24" s="111">
        <v>0</v>
      </c>
      <c r="BC24" s="111">
        <v>0</v>
      </c>
      <c r="BD24" s="84">
        <v>18471</v>
      </c>
      <c r="BE24" s="84">
        <v>18471</v>
      </c>
      <c r="BF24" s="85">
        <v>17853.264000000003</v>
      </c>
      <c r="BG24" s="86">
        <v>0</v>
      </c>
    </row>
    <row r="25" spans="1:59" s="87" customFormat="1" x14ac:dyDescent="0.2">
      <c r="A25" s="88" t="s">
        <v>128</v>
      </c>
      <c r="B25" s="375">
        <v>26</v>
      </c>
      <c r="C25" s="200">
        <v>69266.8</v>
      </c>
      <c r="D25" s="204">
        <v>0</v>
      </c>
      <c r="E25" s="90">
        <v>69266.8</v>
      </c>
      <c r="F25" s="91">
        <v>0</v>
      </c>
      <c r="G25" s="85">
        <v>0</v>
      </c>
      <c r="H25" s="156"/>
      <c r="I25" s="86">
        <v>0</v>
      </c>
      <c r="J25" s="91">
        <v>0</v>
      </c>
      <c r="K25" s="85">
        <v>0</v>
      </c>
      <c r="L25" s="156"/>
      <c r="M25" s="86">
        <v>0</v>
      </c>
      <c r="N25" s="91">
        <v>0</v>
      </c>
      <c r="O25" s="85">
        <v>0</v>
      </c>
      <c r="P25" s="156"/>
      <c r="Q25" s="86">
        <v>0</v>
      </c>
      <c r="R25" s="91">
        <v>17316.7</v>
      </c>
      <c r="S25" s="85">
        <v>0</v>
      </c>
      <c r="T25" s="156"/>
      <c r="U25" s="86">
        <v>0</v>
      </c>
      <c r="V25" s="91">
        <v>0</v>
      </c>
      <c r="W25" s="85">
        <v>0</v>
      </c>
      <c r="X25" s="156"/>
      <c r="Y25" s="86">
        <v>0</v>
      </c>
      <c r="Z25" s="91">
        <v>0</v>
      </c>
      <c r="AA25" s="85">
        <v>0</v>
      </c>
      <c r="AB25" s="156"/>
      <c r="AC25" s="86">
        <v>0</v>
      </c>
      <c r="AD25" s="91">
        <v>17316.7</v>
      </c>
      <c r="AE25" s="85">
        <v>0</v>
      </c>
      <c r="AF25" s="156"/>
      <c r="AG25" s="86">
        <v>0</v>
      </c>
      <c r="AH25" s="91">
        <v>0</v>
      </c>
      <c r="AI25" s="85">
        <v>0</v>
      </c>
      <c r="AJ25" s="156"/>
      <c r="AK25" s="86">
        <v>0</v>
      </c>
      <c r="AL25" s="91">
        <v>0</v>
      </c>
      <c r="AM25" s="85">
        <v>0</v>
      </c>
      <c r="AN25" s="156"/>
      <c r="AO25" s="86">
        <v>0</v>
      </c>
      <c r="AP25" s="91">
        <v>17316.7</v>
      </c>
      <c r="AQ25" s="85">
        <v>0</v>
      </c>
      <c r="AR25" s="156"/>
      <c r="AS25" s="86">
        <v>0</v>
      </c>
      <c r="AT25" s="91">
        <v>0</v>
      </c>
      <c r="AU25" s="85">
        <v>0</v>
      </c>
      <c r="AV25" s="156"/>
      <c r="AW25" s="86">
        <v>0</v>
      </c>
      <c r="AX25" s="91">
        <v>17316.7</v>
      </c>
      <c r="AY25" s="85">
        <v>0</v>
      </c>
      <c r="AZ25" s="156"/>
      <c r="BA25" s="86">
        <v>0</v>
      </c>
      <c r="BB25" s="111">
        <v>0</v>
      </c>
      <c r="BC25" s="111">
        <v>0</v>
      </c>
      <c r="BD25" s="84">
        <v>69266.8</v>
      </c>
      <c r="BE25" s="84">
        <v>69266.8</v>
      </c>
      <c r="BF25" s="85">
        <v>66949.740000000005</v>
      </c>
      <c r="BG25" s="86">
        <v>0</v>
      </c>
    </row>
    <row r="26" spans="1:59" s="87" customFormat="1" x14ac:dyDescent="0.2">
      <c r="A26" s="88" t="s">
        <v>156</v>
      </c>
      <c r="B26" s="375">
        <v>92083</v>
      </c>
      <c r="C26" s="200">
        <v>55673.81</v>
      </c>
      <c r="D26" s="204">
        <v>0</v>
      </c>
      <c r="E26" s="90">
        <v>55673.81</v>
      </c>
      <c r="F26" s="91">
        <v>0</v>
      </c>
      <c r="G26" s="85">
        <v>0</v>
      </c>
      <c r="H26" s="156"/>
      <c r="I26" s="86">
        <v>0</v>
      </c>
      <c r="J26" s="91">
        <v>0</v>
      </c>
      <c r="K26" s="85">
        <v>0</v>
      </c>
      <c r="L26" s="156"/>
      <c r="M26" s="86">
        <v>0</v>
      </c>
      <c r="N26" s="91">
        <v>0</v>
      </c>
      <c r="O26" s="85">
        <v>0</v>
      </c>
      <c r="P26" s="156"/>
      <c r="Q26" s="86">
        <v>0</v>
      </c>
      <c r="R26" s="91">
        <v>13214.6675</v>
      </c>
      <c r="S26" s="85">
        <v>0</v>
      </c>
      <c r="T26" s="156"/>
      <c r="U26" s="86">
        <v>0</v>
      </c>
      <c r="V26" s="91">
        <v>703.78499999999997</v>
      </c>
      <c r="W26" s="85">
        <v>0</v>
      </c>
      <c r="X26" s="156"/>
      <c r="Y26" s="86">
        <v>0</v>
      </c>
      <c r="Z26" s="91">
        <v>0</v>
      </c>
      <c r="AA26" s="85">
        <v>0</v>
      </c>
      <c r="AB26" s="156"/>
      <c r="AC26" s="86">
        <v>0</v>
      </c>
      <c r="AD26" s="91">
        <v>13214.6675</v>
      </c>
      <c r="AE26" s="85">
        <v>0</v>
      </c>
      <c r="AF26" s="156"/>
      <c r="AG26" s="86">
        <v>0</v>
      </c>
      <c r="AH26" s="91">
        <v>703.78499999999997</v>
      </c>
      <c r="AI26" s="85">
        <v>0</v>
      </c>
      <c r="AJ26" s="156"/>
      <c r="AK26" s="86">
        <v>0</v>
      </c>
      <c r="AL26" s="91">
        <v>0</v>
      </c>
      <c r="AM26" s="85">
        <v>0</v>
      </c>
      <c r="AN26" s="156"/>
      <c r="AO26" s="86">
        <v>0</v>
      </c>
      <c r="AP26" s="91">
        <v>13214.6675</v>
      </c>
      <c r="AQ26" s="85">
        <v>0</v>
      </c>
      <c r="AR26" s="156"/>
      <c r="AS26" s="86">
        <v>0</v>
      </c>
      <c r="AT26" s="91">
        <v>703.78499999999997</v>
      </c>
      <c r="AU26" s="85">
        <v>0</v>
      </c>
      <c r="AV26" s="156"/>
      <c r="AW26" s="86">
        <v>0</v>
      </c>
      <c r="AX26" s="91">
        <v>13918.452499999999</v>
      </c>
      <c r="AY26" s="85">
        <v>0</v>
      </c>
      <c r="AZ26" s="156"/>
      <c r="BA26" s="86">
        <v>0</v>
      </c>
      <c r="BB26" s="111">
        <v>0</v>
      </c>
      <c r="BC26" s="111">
        <v>0</v>
      </c>
      <c r="BD26" s="84">
        <v>55673.81</v>
      </c>
      <c r="BE26" s="84">
        <v>55673.81</v>
      </c>
      <c r="BF26" s="85">
        <v>56354.796000000002</v>
      </c>
      <c r="BG26" s="86">
        <v>0</v>
      </c>
    </row>
    <row r="27" spans="1:59" s="87" customFormat="1" x14ac:dyDescent="0.2">
      <c r="A27" s="88" t="s">
        <v>155</v>
      </c>
      <c r="B27" s="375">
        <v>92083</v>
      </c>
      <c r="C27" s="200">
        <v>36536.189999999995</v>
      </c>
      <c r="D27" s="204">
        <v>0</v>
      </c>
      <c r="E27" s="90">
        <v>36536.189999999995</v>
      </c>
      <c r="F27" s="91">
        <v>0</v>
      </c>
      <c r="G27" s="85">
        <v>0</v>
      </c>
      <c r="H27" s="156"/>
      <c r="I27" s="86">
        <v>0</v>
      </c>
      <c r="J27" s="91">
        <v>0</v>
      </c>
      <c r="K27" s="85">
        <v>0</v>
      </c>
      <c r="L27" s="156"/>
      <c r="M27" s="86">
        <v>0</v>
      </c>
      <c r="N27" s="91">
        <v>0</v>
      </c>
      <c r="O27" s="85">
        <v>0</v>
      </c>
      <c r="P27" s="156"/>
      <c r="Q27" s="86">
        <v>0</v>
      </c>
      <c r="R27" s="91">
        <v>8672.1849999999995</v>
      </c>
      <c r="S27" s="85">
        <v>0</v>
      </c>
      <c r="T27" s="156"/>
      <c r="U27" s="86">
        <v>0</v>
      </c>
      <c r="V27" s="91">
        <v>461.86250000000001</v>
      </c>
      <c r="W27" s="85">
        <v>0</v>
      </c>
      <c r="X27" s="156"/>
      <c r="Y27" s="86">
        <v>0</v>
      </c>
      <c r="Z27" s="91">
        <v>0</v>
      </c>
      <c r="AA27" s="85">
        <v>0</v>
      </c>
      <c r="AB27" s="156"/>
      <c r="AC27" s="86">
        <v>0</v>
      </c>
      <c r="AD27" s="91">
        <v>8672.1849999999995</v>
      </c>
      <c r="AE27" s="85">
        <v>0</v>
      </c>
      <c r="AF27" s="156"/>
      <c r="AG27" s="86">
        <v>0</v>
      </c>
      <c r="AH27" s="91">
        <v>461.86250000000001</v>
      </c>
      <c r="AI27" s="85">
        <v>0</v>
      </c>
      <c r="AJ27" s="156"/>
      <c r="AK27" s="86">
        <v>0</v>
      </c>
      <c r="AL27" s="91">
        <v>0</v>
      </c>
      <c r="AM27" s="85">
        <v>0</v>
      </c>
      <c r="AN27" s="156"/>
      <c r="AO27" s="86">
        <v>0</v>
      </c>
      <c r="AP27" s="91">
        <v>8672.1849999999995</v>
      </c>
      <c r="AQ27" s="85">
        <v>0</v>
      </c>
      <c r="AR27" s="156"/>
      <c r="AS27" s="86">
        <v>0</v>
      </c>
      <c r="AT27" s="91">
        <v>461.86250000000001</v>
      </c>
      <c r="AU27" s="85">
        <v>0</v>
      </c>
      <c r="AV27" s="156"/>
      <c r="AW27" s="86">
        <v>0</v>
      </c>
      <c r="AX27" s="91">
        <v>9134.0474999999988</v>
      </c>
      <c r="AY27" s="85">
        <v>0</v>
      </c>
      <c r="AZ27" s="156"/>
      <c r="BA27" s="86">
        <v>0</v>
      </c>
      <c r="BB27" s="111">
        <v>0</v>
      </c>
      <c r="BC27" s="111">
        <v>0</v>
      </c>
      <c r="BD27" s="84">
        <v>36536.189999999995</v>
      </c>
      <c r="BE27" s="84">
        <v>36536.189999999995</v>
      </c>
      <c r="BF27" s="85">
        <v>37569.864000000001</v>
      </c>
      <c r="BG27" s="86">
        <v>0</v>
      </c>
    </row>
    <row r="28" spans="1:59" s="87" customFormat="1" x14ac:dyDescent="0.2">
      <c r="A28" s="88" t="s">
        <v>154</v>
      </c>
      <c r="B28" s="375">
        <v>92083</v>
      </c>
      <c r="C28" s="200">
        <v>73940.87000000001</v>
      </c>
      <c r="D28" s="204">
        <v>0</v>
      </c>
      <c r="E28" s="90">
        <v>73940.87000000001</v>
      </c>
      <c r="F28" s="91">
        <v>0</v>
      </c>
      <c r="G28" s="85">
        <v>0</v>
      </c>
      <c r="H28" s="156"/>
      <c r="I28" s="86">
        <v>0</v>
      </c>
      <c r="J28" s="91">
        <v>0</v>
      </c>
      <c r="K28" s="85">
        <v>0</v>
      </c>
      <c r="L28" s="156"/>
      <c r="M28" s="86">
        <v>0</v>
      </c>
      <c r="N28" s="91">
        <v>0</v>
      </c>
      <c r="O28" s="85">
        <v>0</v>
      </c>
      <c r="P28" s="156"/>
      <c r="Q28" s="86">
        <v>0</v>
      </c>
      <c r="R28" s="91">
        <v>17550.497500000001</v>
      </c>
      <c r="S28" s="85">
        <v>0</v>
      </c>
      <c r="T28" s="156"/>
      <c r="U28" s="86">
        <v>0</v>
      </c>
      <c r="V28" s="91">
        <v>934.72</v>
      </c>
      <c r="W28" s="85">
        <v>0</v>
      </c>
      <c r="X28" s="156"/>
      <c r="Y28" s="86">
        <v>0</v>
      </c>
      <c r="Z28" s="91">
        <v>0</v>
      </c>
      <c r="AA28" s="85">
        <v>0</v>
      </c>
      <c r="AB28" s="156"/>
      <c r="AC28" s="86">
        <v>0</v>
      </c>
      <c r="AD28" s="91">
        <v>17550.497500000001</v>
      </c>
      <c r="AE28" s="85">
        <v>0</v>
      </c>
      <c r="AF28" s="156"/>
      <c r="AG28" s="86">
        <v>0</v>
      </c>
      <c r="AH28" s="91">
        <v>934.72</v>
      </c>
      <c r="AI28" s="85">
        <v>0</v>
      </c>
      <c r="AJ28" s="156"/>
      <c r="AK28" s="86">
        <v>0</v>
      </c>
      <c r="AL28" s="91">
        <v>0</v>
      </c>
      <c r="AM28" s="85">
        <v>0</v>
      </c>
      <c r="AN28" s="156"/>
      <c r="AO28" s="86">
        <v>0</v>
      </c>
      <c r="AP28" s="91">
        <v>17550.497500000001</v>
      </c>
      <c r="AQ28" s="85">
        <v>0</v>
      </c>
      <c r="AR28" s="156"/>
      <c r="AS28" s="86">
        <v>0</v>
      </c>
      <c r="AT28" s="91">
        <v>934.72</v>
      </c>
      <c r="AU28" s="85">
        <v>0</v>
      </c>
      <c r="AV28" s="156"/>
      <c r="AW28" s="86">
        <v>0</v>
      </c>
      <c r="AX28" s="91">
        <v>18485.217500000002</v>
      </c>
      <c r="AY28" s="85">
        <v>0</v>
      </c>
      <c r="AZ28" s="156"/>
      <c r="BA28" s="86">
        <v>0</v>
      </c>
      <c r="BB28" s="111">
        <v>0</v>
      </c>
      <c r="BC28" s="111">
        <v>0</v>
      </c>
      <c r="BD28" s="84">
        <v>73940.87000000001</v>
      </c>
      <c r="BE28" s="84">
        <v>73940.87000000001</v>
      </c>
      <c r="BF28" s="85">
        <v>76078.974600000001</v>
      </c>
      <c r="BG28" s="86">
        <v>0</v>
      </c>
    </row>
    <row r="29" spans="1:59" s="87" customFormat="1" x14ac:dyDescent="0.2">
      <c r="A29" s="88" t="s">
        <v>152</v>
      </c>
      <c r="B29" s="375">
        <v>92083</v>
      </c>
      <c r="C29" s="200">
        <v>398410.84</v>
      </c>
      <c r="D29" s="204">
        <v>0</v>
      </c>
      <c r="E29" s="90">
        <v>398410.84</v>
      </c>
      <c r="F29" s="91">
        <v>0</v>
      </c>
      <c r="G29" s="85">
        <v>0</v>
      </c>
      <c r="H29" s="156"/>
      <c r="I29" s="86">
        <v>0</v>
      </c>
      <c r="J29" s="91">
        <v>0</v>
      </c>
      <c r="K29" s="85">
        <v>0</v>
      </c>
      <c r="L29" s="156"/>
      <c r="M29" s="86">
        <v>0</v>
      </c>
      <c r="N29" s="91">
        <v>0</v>
      </c>
      <c r="O29" s="85">
        <v>0</v>
      </c>
      <c r="P29" s="156"/>
      <c r="Q29" s="86">
        <v>0</v>
      </c>
      <c r="R29" s="91">
        <v>94566.222500000003</v>
      </c>
      <c r="S29" s="85">
        <v>0</v>
      </c>
      <c r="T29" s="156"/>
      <c r="U29" s="86">
        <v>0</v>
      </c>
      <c r="V29" s="91">
        <v>5036.4875000000002</v>
      </c>
      <c r="W29" s="85">
        <v>0</v>
      </c>
      <c r="X29" s="156"/>
      <c r="Y29" s="86">
        <v>0</v>
      </c>
      <c r="Z29" s="91">
        <v>0</v>
      </c>
      <c r="AA29" s="85">
        <v>0</v>
      </c>
      <c r="AB29" s="156"/>
      <c r="AC29" s="86">
        <v>0</v>
      </c>
      <c r="AD29" s="91">
        <v>94566.222500000003</v>
      </c>
      <c r="AE29" s="85">
        <v>0</v>
      </c>
      <c r="AF29" s="156"/>
      <c r="AG29" s="86">
        <v>0</v>
      </c>
      <c r="AH29" s="91">
        <v>5036.4875000000002</v>
      </c>
      <c r="AI29" s="85">
        <v>0</v>
      </c>
      <c r="AJ29" s="156"/>
      <c r="AK29" s="86">
        <v>0</v>
      </c>
      <c r="AL29" s="91">
        <v>0</v>
      </c>
      <c r="AM29" s="85">
        <v>0</v>
      </c>
      <c r="AN29" s="156"/>
      <c r="AO29" s="86">
        <v>0</v>
      </c>
      <c r="AP29" s="91">
        <v>94566.222500000003</v>
      </c>
      <c r="AQ29" s="85">
        <v>0</v>
      </c>
      <c r="AR29" s="156"/>
      <c r="AS29" s="86">
        <v>0</v>
      </c>
      <c r="AT29" s="91">
        <v>5036.4875000000002</v>
      </c>
      <c r="AU29" s="85">
        <v>0</v>
      </c>
      <c r="AV29" s="156"/>
      <c r="AW29" s="86">
        <v>0</v>
      </c>
      <c r="AX29" s="91">
        <v>99602.71</v>
      </c>
      <c r="AY29" s="85">
        <v>0</v>
      </c>
      <c r="AZ29" s="156"/>
      <c r="BA29" s="86">
        <v>0</v>
      </c>
      <c r="BB29" s="111">
        <v>0</v>
      </c>
      <c r="BC29" s="111">
        <v>0</v>
      </c>
      <c r="BD29" s="84">
        <v>398410.83999999997</v>
      </c>
      <c r="BE29" s="84">
        <v>398410.84</v>
      </c>
      <c r="BF29" s="85">
        <v>405754.53120000003</v>
      </c>
      <c r="BG29" s="86">
        <v>0</v>
      </c>
    </row>
    <row r="30" spans="1:59" s="87" customFormat="1" x14ac:dyDescent="0.2">
      <c r="A30" s="88" t="s">
        <v>157</v>
      </c>
      <c r="B30" s="375">
        <v>92083</v>
      </c>
      <c r="C30" s="200">
        <v>52193.31</v>
      </c>
      <c r="D30" s="204">
        <v>0</v>
      </c>
      <c r="E30" s="90">
        <v>52193.31</v>
      </c>
      <c r="F30" s="91">
        <v>0</v>
      </c>
      <c r="G30" s="85">
        <v>0</v>
      </c>
      <c r="H30" s="156"/>
      <c r="I30" s="86">
        <v>0</v>
      </c>
      <c r="J30" s="91">
        <v>0</v>
      </c>
      <c r="K30" s="85">
        <v>0</v>
      </c>
      <c r="L30" s="156"/>
      <c r="M30" s="86">
        <v>0</v>
      </c>
      <c r="N30" s="91">
        <v>0</v>
      </c>
      <c r="O30" s="85">
        <v>0</v>
      </c>
      <c r="P30" s="156"/>
      <c r="Q30" s="86">
        <v>0</v>
      </c>
      <c r="R30" s="91">
        <v>12388.525</v>
      </c>
      <c r="S30" s="85">
        <v>0</v>
      </c>
      <c r="T30" s="156"/>
      <c r="U30" s="86">
        <v>0</v>
      </c>
      <c r="V30" s="91">
        <v>659.80250000000001</v>
      </c>
      <c r="W30" s="85">
        <v>0</v>
      </c>
      <c r="X30" s="156"/>
      <c r="Y30" s="86">
        <v>0</v>
      </c>
      <c r="Z30" s="91">
        <v>0</v>
      </c>
      <c r="AA30" s="85">
        <v>0</v>
      </c>
      <c r="AB30" s="156"/>
      <c r="AC30" s="86">
        <v>0</v>
      </c>
      <c r="AD30" s="91">
        <v>12388.525</v>
      </c>
      <c r="AE30" s="85">
        <v>0</v>
      </c>
      <c r="AF30" s="156"/>
      <c r="AG30" s="86">
        <v>0</v>
      </c>
      <c r="AH30" s="91">
        <v>659.80250000000001</v>
      </c>
      <c r="AI30" s="85">
        <v>0</v>
      </c>
      <c r="AJ30" s="156"/>
      <c r="AK30" s="86">
        <v>0</v>
      </c>
      <c r="AL30" s="91">
        <v>0</v>
      </c>
      <c r="AM30" s="85">
        <v>0</v>
      </c>
      <c r="AN30" s="156"/>
      <c r="AO30" s="86">
        <v>0</v>
      </c>
      <c r="AP30" s="91">
        <v>12388.525</v>
      </c>
      <c r="AQ30" s="85">
        <v>0</v>
      </c>
      <c r="AR30" s="156"/>
      <c r="AS30" s="86">
        <v>0</v>
      </c>
      <c r="AT30" s="91">
        <v>659.80250000000001</v>
      </c>
      <c r="AU30" s="85">
        <v>0</v>
      </c>
      <c r="AV30" s="156"/>
      <c r="AW30" s="86">
        <v>0</v>
      </c>
      <c r="AX30" s="91">
        <v>13048.327499999999</v>
      </c>
      <c r="AY30" s="85">
        <v>0</v>
      </c>
      <c r="AZ30" s="156"/>
      <c r="BA30" s="86">
        <v>0</v>
      </c>
      <c r="BB30" s="111">
        <v>0</v>
      </c>
      <c r="BC30" s="111">
        <v>0</v>
      </c>
      <c r="BD30" s="84">
        <v>52193.31</v>
      </c>
      <c r="BE30" s="84">
        <v>52193.31</v>
      </c>
      <c r="BF30" s="85">
        <v>52597.809600000001</v>
      </c>
      <c r="BG30" s="86">
        <v>0</v>
      </c>
    </row>
    <row r="31" spans="1:59" s="87" customFormat="1" x14ac:dyDescent="0.2">
      <c r="A31" s="88" t="s">
        <v>161</v>
      </c>
      <c r="B31" s="375">
        <v>114800</v>
      </c>
      <c r="C31" s="200">
        <v>47938.36</v>
      </c>
      <c r="D31" s="204">
        <v>0</v>
      </c>
      <c r="E31" s="90">
        <v>47938.36</v>
      </c>
      <c r="F31" s="91">
        <v>0</v>
      </c>
      <c r="G31" s="85">
        <v>0</v>
      </c>
      <c r="H31" s="156"/>
      <c r="I31" s="86">
        <v>0</v>
      </c>
      <c r="J31" s="91">
        <v>0</v>
      </c>
      <c r="K31" s="85">
        <v>0</v>
      </c>
      <c r="L31" s="156"/>
      <c r="M31" s="86">
        <v>0</v>
      </c>
      <c r="N31" s="91">
        <v>0</v>
      </c>
      <c r="O31" s="85">
        <v>0</v>
      </c>
      <c r="P31" s="156"/>
      <c r="Q31" s="86">
        <v>0</v>
      </c>
      <c r="R31" s="91">
        <v>11984.59</v>
      </c>
      <c r="S31" s="85">
        <v>0</v>
      </c>
      <c r="T31" s="156"/>
      <c r="U31" s="86">
        <v>0</v>
      </c>
      <c r="V31" s="91">
        <v>0</v>
      </c>
      <c r="W31" s="85">
        <v>0</v>
      </c>
      <c r="X31" s="156"/>
      <c r="Y31" s="86">
        <v>0</v>
      </c>
      <c r="Z31" s="91">
        <v>0</v>
      </c>
      <c r="AA31" s="85">
        <v>0</v>
      </c>
      <c r="AB31" s="156"/>
      <c r="AC31" s="86">
        <v>0</v>
      </c>
      <c r="AD31" s="91">
        <v>11984.59</v>
      </c>
      <c r="AE31" s="85">
        <v>0</v>
      </c>
      <c r="AF31" s="156"/>
      <c r="AG31" s="86">
        <v>0</v>
      </c>
      <c r="AH31" s="91">
        <v>0</v>
      </c>
      <c r="AI31" s="85">
        <v>0</v>
      </c>
      <c r="AJ31" s="156"/>
      <c r="AK31" s="86">
        <v>0</v>
      </c>
      <c r="AL31" s="91">
        <v>0</v>
      </c>
      <c r="AM31" s="85">
        <v>0</v>
      </c>
      <c r="AN31" s="156"/>
      <c r="AO31" s="86">
        <v>0</v>
      </c>
      <c r="AP31" s="91">
        <v>11984.59</v>
      </c>
      <c r="AQ31" s="85">
        <v>0</v>
      </c>
      <c r="AR31" s="156"/>
      <c r="AS31" s="86">
        <v>0</v>
      </c>
      <c r="AT31" s="91">
        <v>0</v>
      </c>
      <c r="AU31" s="85">
        <v>0</v>
      </c>
      <c r="AV31" s="156"/>
      <c r="AW31" s="86">
        <v>0</v>
      </c>
      <c r="AX31" s="91">
        <v>11984.59</v>
      </c>
      <c r="AY31" s="85">
        <v>0</v>
      </c>
      <c r="AZ31" s="156"/>
      <c r="BA31" s="86">
        <v>0</v>
      </c>
      <c r="BB31" s="111">
        <v>0</v>
      </c>
      <c r="BC31" s="111">
        <v>0</v>
      </c>
      <c r="BD31" s="84">
        <v>47938.36</v>
      </c>
      <c r="BE31" s="84">
        <v>47938.36</v>
      </c>
      <c r="BF31" s="85">
        <v>46838.400000000001</v>
      </c>
      <c r="BG31" s="86">
        <v>0</v>
      </c>
    </row>
    <row r="32" spans="1:59" s="87" customFormat="1" x14ac:dyDescent="0.2">
      <c r="A32" s="88" t="s">
        <v>162</v>
      </c>
      <c r="B32" s="375">
        <v>114800</v>
      </c>
      <c r="C32" s="200">
        <v>58302.96</v>
      </c>
      <c r="D32" s="204">
        <v>0</v>
      </c>
      <c r="E32" s="90">
        <v>58302.96</v>
      </c>
      <c r="F32" s="91">
        <v>0</v>
      </c>
      <c r="G32" s="85">
        <v>0</v>
      </c>
      <c r="H32" s="156"/>
      <c r="I32" s="86">
        <v>0</v>
      </c>
      <c r="J32" s="91">
        <v>0</v>
      </c>
      <c r="K32" s="85">
        <v>0</v>
      </c>
      <c r="L32" s="156"/>
      <c r="M32" s="86">
        <v>0</v>
      </c>
      <c r="N32" s="91">
        <v>0</v>
      </c>
      <c r="O32" s="85">
        <v>0</v>
      </c>
      <c r="P32" s="156"/>
      <c r="Q32" s="86">
        <v>0</v>
      </c>
      <c r="R32" s="91">
        <v>14575.74</v>
      </c>
      <c r="S32" s="85">
        <v>0</v>
      </c>
      <c r="T32" s="156"/>
      <c r="U32" s="86">
        <v>0</v>
      </c>
      <c r="V32" s="91">
        <v>0</v>
      </c>
      <c r="W32" s="85">
        <v>0</v>
      </c>
      <c r="X32" s="156"/>
      <c r="Y32" s="86">
        <v>0</v>
      </c>
      <c r="Z32" s="91">
        <v>0</v>
      </c>
      <c r="AA32" s="85">
        <v>0</v>
      </c>
      <c r="AB32" s="156"/>
      <c r="AC32" s="86">
        <v>0</v>
      </c>
      <c r="AD32" s="91">
        <v>14575.74</v>
      </c>
      <c r="AE32" s="85">
        <v>0</v>
      </c>
      <c r="AF32" s="156"/>
      <c r="AG32" s="86">
        <v>0</v>
      </c>
      <c r="AH32" s="91">
        <v>0</v>
      </c>
      <c r="AI32" s="85">
        <v>0</v>
      </c>
      <c r="AJ32" s="156"/>
      <c r="AK32" s="86">
        <v>0</v>
      </c>
      <c r="AL32" s="91">
        <v>0</v>
      </c>
      <c r="AM32" s="85">
        <v>0</v>
      </c>
      <c r="AN32" s="156"/>
      <c r="AO32" s="86">
        <v>0</v>
      </c>
      <c r="AP32" s="91">
        <v>14575.74</v>
      </c>
      <c r="AQ32" s="85">
        <v>0</v>
      </c>
      <c r="AR32" s="156"/>
      <c r="AS32" s="86">
        <v>0</v>
      </c>
      <c r="AT32" s="91">
        <v>0</v>
      </c>
      <c r="AU32" s="85">
        <v>0</v>
      </c>
      <c r="AV32" s="156"/>
      <c r="AW32" s="86">
        <v>0</v>
      </c>
      <c r="AX32" s="91">
        <v>14575.74</v>
      </c>
      <c r="AY32" s="85">
        <v>0</v>
      </c>
      <c r="AZ32" s="156"/>
      <c r="BA32" s="86">
        <v>0</v>
      </c>
      <c r="BB32" s="111">
        <v>0</v>
      </c>
      <c r="BC32" s="111">
        <v>0</v>
      </c>
      <c r="BD32" s="84">
        <v>58302.96</v>
      </c>
      <c r="BE32" s="84">
        <v>58302.96</v>
      </c>
      <c r="BF32" s="85">
        <v>0</v>
      </c>
      <c r="BG32" s="86">
        <v>0</v>
      </c>
    </row>
    <row r="33" spans="1:59" s="87" customFormat="1" x14ac:dyDescent="0.2">
      <c r="A33" s="88" t="s">
        <v>158</v>
      </c>
      <c r="B33" s="375">
        <v>92083</v>
      </c>
      <c r="C33" s="200">
        <v>73940.87000000001</v>
      </c>
      <c r="D33" s="204">
        <v>0</v>
      </c>
      <c r="E33" s="90">
        <v>73940.87000000001</v>
      </c>
      <c r="F33" s="91">
        <v>0</v>
      </c>
      <c r="G33" s="85">
        <v>0</v>
      </c>
      <c r="H33" s="156"/>
      <c r="I33" s="86">
        <v>0</v>
      </c>
      <c r="J33" s="91">
        <v>0</v>
      </c>
      <c r="K33" s="85">
        <v>0</v>
      </c>
      <c r="L33" s="156"/>
      <c r="M33" s="86">
        <v>0</v>
      </c>
      <c r="N33" s="91">
        <v>0</v>
      </c>
      <c r="O33" s="85">
        <v>0</v>
      </c>
      <c r="P33" s="156"/>
      <c r="Q33" s="86">
        <v>0</v>
      </c>
      <c r="R33" s="91">
        <v>17550.497500000001</v>
      </c>
      <c r="S33" s="85">
        <v>0</v>
      </c>
      <c r="T33" s="156"/>
      <c r="U33" s="86">
        <v>0</v>
      </c>
      <c r="V33" s="91">
        <v>934.72</v>
      </c>
      <c r="W33" s="85">
        <v>0</v>
      </c>
      <c r="X33" s="156"/>
      <c r="Y33" s="86">
        <v>0</v>
      </c>
      <c r="Z33" s="91">
        <v>0</v>
      </c>
      <c r="AA33" s="85">
        <v>0</v>
      </c>
      <c r="AB33" s="156"/>
      <c r="AC33" s="86">
        <v>0</v>
      </c>
      <c r="AD33" s="91">
        <v>17550.497500000001</v>
      </c>
      <c r="AE33" s="85">
        <v>0</v>
      </c>
      <c r="AF33" s="156"/>
      <c r="AG33" s="86">
        <v>0</v>
      </c>
      <c r="AH33" s="91">
        <v>934.72</v>
      </c>
      <c r="AI33" s="85">
        <v>0</v>
      </c>
      <c r="AJ33" s="156"/>
      <c r="AK33" s="86">
        <v>0</v>
      </c>
      <c r="AL33" s="91">
        <v>0</v>
      </c>
      <c r="AM33" s="85">
        <v>0</v>
      </c>
      <c r="AN33" s="156"/>
      <c r="AO33" s="86">
        <v>0</v>
      </c>
      <c r="AP33" s="91">
        <v>17550.497500000001</v>
      </c>
      <c r="AQ33" s="85">
        <v>0</v>
      </c>
      <c r="AR33" s="156"/>
      <c r="AS33" s="86">
        <v>0</v>
      </c>
      <c r="AT33" s="91">
        <v>934.72</v>
      </c>
      <c r="AU33" s="85">
        <v>0</v>
      </c>
      <c r="AV33" s="156"/>
      <c r="AW33" s="86">
        <v>0</v>
      </c>
      <c r="AX33" s="91">
        <v>18485.217500000002</v>
      </c>
      <c r="AY33" s="85">
        <v>0</v>
      </c>
      <c r="AZ33" s="156"/>
      <c r="BA33" s="86">
        <v>0</v>
      </c>
      <c r="BB33" s="111">
        <v>0</v>
      </c>
      <c r="BC33" s="111">
        <v>0</v>
      </c>
      <c r="BD33" s="84">
        <v>73940.87000000001</v>
      </c>
      <c r="BE33" s="84">
        <v>73940.87000000001</v>
      </c>
      <c r="BF33" s="85">
        <v>0</v>
      </c>
      <c r="BG33" s="86">
        <v>0</v>
      </c>
    </row>
    <row r="34" spans="1:59" s="87" customFormat="1" x14ac:dyDescent="0.2">
      <c r="A34" s="88" t="s">
        <v>160</v>
      </c>
      <c r="B34" s="375">
        <v>92083</v>
      </c>
      <c r="C34" s="200">
        <v>81770.499999999985</v>
      </c>
      <c r="D34" s="204">
        <v>0</v>
      </c>
      <c r="E34" s="90">
        <v>81770.499999999985</v>
      </c>
      <c r="F34" s="91">
        <v>0</v>
      </c>
      <c r="G34" s="85">
        <v>0</v>
      </c>
      <c r="H34" s="156"/>
      <c r="I34" s="86">
        <v>0</v>
      </c>
      <c r="J34" s="91">
        <v>0</v>
      </c>
      <c r="K34" s="85">
        <v>0</v>
      </c>
      <c r="L34" s="156"/>
      <c r="M34" s="86">
        <v>0</v>
      </c>
      <c r="N34" s="91">
        <v>0</v>
      </c>
      <c r="O34" s="85">
        <v>0</v>
      </c>
      <c r="P34" s="156"/>
      <c r="Q34" s="86">
        <v>0</v>
      </c>
      <c r="R34" s="91">
        <v>19408.934999999998</v>
      </c>
      <c r="S34" s="85">
        <v>0</v>
      </c>
      <c r="T34" s="156"/>
      <c r="U34" s="86">
        <v>0</v>
      </c>
      <c r="V34" s="91">
        <v>1033.69</v>
      </c>
      <c r="W34" s="85">
        <v>0</v>
      </c>
      <c r="X34" s="156"/>
      <c r="Y34" s="86">
        <v>0</v>
      </c>
      <c r="Z34" s="91">
        <v>0</v>
      </c>
      <c r="AA34" s="85">
        <v>0</v>
      </c>
      <c r="AB34" s="156"/>
      <c r="AC34" s="86">
        <v>0</v>
      </c>
      <c r="AD34" s="91">
        <v>19408.934999999998</v>
      </c>
      <c r="AE34" s="85">
        <v>0</v>
      </c>
      <c r="AF34" s="156"/>
      <c r="AG34" s="86">
        <v>0</v>
      </c>
      <c r="AH34" s="91">
        <v>1033.69</v>
      </c>
      <c r="AI34" s="85">
        <v>0</v>
      </c>
      <c r="AJ34" s="156"/>
      <c r="AK34" s="86">
        <v>0</v>
      </c>
      <c r="AL34" s="91">
        <v>0</v>
      </c>
      <c r="AM34" s="85">
        <v>0</v>
      </c>
      <c r="AN34" s="156"/>
      <c r="AO34" s="86">
        <v>0</v>
      </c>
      <c r="AP34" s="91">
        <v>19408.934999999998</v>
      </c>
      <c r="AQ34" s="85">
        <v>0</v>
      </c>
      <c r="AR34" s="156"/>
      <c r="AS34" s="86">
        <v>0</v>
      </c>
      <c r="AT34" s="91">
        <v>1033.69</v>
      </c>
      <c r="AU34" s="85">
        <v>0</v>
      </c>
      <c r="AV34" s="156"/>
      <c r="AW34" s="86">
        <v>0</v>
      </c>
      <c r="AX34" s="91">
        <v>20442.624999999996</v>
      </c>
      <c r="AY34" s="85">
        <v>0</v>
      </c>
      <c r="AZ34" s="156"/>
      <c r="BA34" s="86">
        <v>0</v>
      </c>
      <c r="BB34" s="111">
        <v>0</v>
      </c>
      <c r="BC34" s="111">
        <v>0</v>
      </c>
      <c r="BD34" s="84">
        <v>81770.5</v>
      </c>
      <c r="BE34" s="84">
        <v>81770.499999999985</v>
      </c>
      <c r="BF34" s="85">
        <v>0</v>
      </c>
      <c r="BG34" s="86">
        <v>0</v>
      </c>
    </row>
    <row r="35" spans="1:59" s="87" customFormat="1" x14ac:dyDescent="0.2">
      <c r="A35" s="88" t="s">
        <v>159</v>
      </c>
      <c r="B35" s="375">
        <v>92083</v>
      </c>
      <c r="C35" s="200">
        <v>73940.87000000001</v>
      </c>
      <c r="D35" s="204">
        <v>0</v>
      </c>
      <c r="E35" s="90">
        <v>73940.87000000001</v>
      </c>
      <c r="F35" s="91">
        <v>0</v>
      </c>
      <c r="G35" s="85">
        <v>0</v>
      </c>
      <c r="H35" s="156"/>
      <c r="I35" s="86">
        <v>0</v>
      </c>
      <c r="J35" s="91">
        <v>0</v>
      </c>
      <c r="K35" s="85">
        <v>0</v>
      </c>
      <c r="L35" s="156"/>
      <c r="M35" s="86">
        <v>0</v>
      </c>
      <c r="N35" s="91">
        <v>0</v>
      </c>
      <c r="O35" s="85">
        <v>0</v>
      </c>
      <c r="P35" s="156"/>
      <c r="Q35" s="86">
        <v>0</v>
      </c>
      <c r="R35" s="91">
        <v>17550.497500000001</v>
      </c>
      <c r="S35" s="85">
        <v>0</v>
      </c>
      <c r="T35" s="156"/>
      <c r="U35" s="86">
        <v>0</v>
      </c>
      <c r="V35" s="91">
        <v>934.72</v>
      </c>
      <c r="W35" s="85">
        <v>0</v>
      </c>
      <c r="X35" s="156"/>
      <c r="Y35" s="86">
        <v>0</v>
      </c>
      <c r="Z35" s="91">
        <v>0</v>
      </c>
      <c r="AA35" s="85">
        <v>0</v>
      </c>
      <c r="AB35" s="156"/>
      <c r="AC35" s="86">
        <v>0</v>
      </c>
      <c r="AD35" s="91">
        <v>17550.497500000001</v>
      </c>
      <c r="AE35" s="85">
        <v>0</v>
      </c>
      <c r="AF35" s="156"/>
      <c r="AG35" s="86">
        <v>0</v>
      </c>
      <c r="AH35" s="91">
        <v>934.72</v>
      </c>
      <c r="AI35" s="85">
        <v>0</v>
      </c>
      <c r="AJ35" s="156"/>
      <c r="AK35" s="86">
        <v>0</v>
      </c>
      <c r="AL35" s="91">
        <v>0</v>
      </c>
      <c r="AM35" s="85">
        <v>0</v>
      </c>
      <c r="AN35" s="156"/>
      <c r="AO35" s="86">
        <v>0</v>
      </c>
      <c r="AP35" s="91">
        <v>17550.497500000001</v>
      </c>
      <c r="AQ35" s="85">
        <v>0</v>
      </c>
      <c r="AR35" s="156"/>
      <c r="AS35" s="86">
        <v>0</v>
      </c>
      <c r="AT35" s="91">
        <v>934.72</v>
      </c>
      <c r="AU35" s="85">
        <v>0</v>
      </c>
      <c r="AV35" s="156"/>
      <c r="AW35" s="86">
        <v>0</v>
      </c>
      <c r="AX35" s="91">
        <v>18485.217500000002</v>
      </c>
      <c r="AY35" s="85">
        <v>0</v>
      </c>
      <c r="AZ35" s="156"/>
      <c r="BA35" s="86">
        <v>0</v>
      </c>
      <c r="BB35" s="111">
        <v>0</v>
      </c>
      <c r="BC35" s="111">
        <v>0</v>
      </c>
      <c r="BD35" s="84">
        <v>73940.87000000001</v>
      </c>
      <c r="BE35" s="84">
        <v>73940.87000000001</v>
      </c>
      <c r="BF35" s="85">
        <v>0</v>
      </c>
      <c r="BG35" s="86">
        <v>0</v>
      </c>
    </row>
    <row r="36" spans="1:59" s="87" customFormat="1" x14ac:dyDescent="0.2">
      <c r="A36" s="88" t="s">
        <v>153</v>
      </c>
      <c r="B36" s="375">
        <v>92083</v>
      </c>
      <c r="C36" s="200">
        <v>59152.27</v>
      </c>
      <c r="D36" s="204">
        <v>0</v>
      </c>
      <c r="E36" s="90">
        <v>59152.27</v>
      </c>
      <c r="F36" s="91">
        <v>0</v>
      </c>
      <c r="G36" s="85">
        <v>0</v>
      </c>
      <c r="H36" s="156"/>
      <c r="I36" s="86">
        <v>0</v>
      </c>
      <c r="J36" s="91">
        <v>0</v>
      </c>
      <c r="K36" s="85">
        <v>0</v>
      </c>
      <c r="L36" s="156"/>
      <c r="M36" s="86">
        <v>0</v>
      </c>
      <c r="N36" s="91">
        <v>0</v>
      </c>
      <c r="O36" s="85">
        <v>0</v>
      </c>
      <c r="P36" s="156"/>
      <c r="Q36" s="86">
        <v>0</v>
      </c>
      <c r="R36" s="91">
        <v>14040.2925</v>
      </c>
      <c r="S36" s="85">
        <v>0</v>
      </c>
      <c r="T36" s="156"/>
      <c r="U36" s="86">
        <v>0</v>
      </c>
      <c r="V36" s="91">
        <v>747.77499999999998</v>
      </c>
      <c r="W36" s="85">
        <v>0</v>
      </c>
      <c r="X36" s="156"/>
      <c r="Y36" s="86">
        <v>0</v>
      </c>
      <c r="Z36" s="91">
        <v>0</v>
      </c>
      <c r="AA36" s="85">
        <v>0</v>
      </c>
      <c r="AB36" s="156"/>
      <c r="AC36" s="86">
        <v>0</v>
      </c>
      <c r="AD36" s="91">
        <v>14040.2925</v>
      </c>
      <c r="AE36" s="85">
        <v>0</v>
      </c>
      <c r="AF36" s="156"/>
      <c r="AG36" s="86">
        <v>0</v>
      </c>
      <c r="AH36" s="91">
        <v>747.77499999999998</v>
      </c>
      <c r="AI36" s="85">
        <v>0</v>
      </c>
      <c r="AJ36" s="156"/>
      <c r="AK36" s="86">
        <v>0</v>
      </c>
      <c r="AL36" s="91">
        <v>0</v>
      </c>
      <c r="AM36" s="85">
        <v>0</v>
      </c>
      <c r="AN36" s="156"/>
      <c r="AO36" s="86">
        <v>0</v>
      </c>
      <c r="AP36" s="91">
        <v>14040.2925</v>
      </c>
      <c r="AQ36" s="85">
        <v>0</v>
      </c>
      <c r="AR36" s="156"/>
      <c r="AS36" s="86">
        <v>0</v>
      </c>
      <c r="AT36" s="91">
        <v>747.77499999999998</v>
      </c>
      <c r="AU36" s="85">
        <v>0</v>
      </c>
      <c r="AV36" s="156"/>
      <c r="AW36" s="86">
        <v>0</v>
      </c>
      <c r="AX36" s="91">
        <v>14788.067499999999</v>
      </c>
      <c r="AY36" s="85">
        <v>0</v>
      </c>
      <c r="AZ36" s="156"/>
      <c r="BA36" s="86">
        <v>0</v>
      </c>
      <c r="BB36" s="111">
        <v>0</v>
      </c>
      <c r="BC36" s="111">
        <v>0</v>
      </c>
      <c r="BD36" s="84">
        <v>59152.270000000004</v>
      </c>
      <c r="BE36" s="84">
        <v>59152.27</v>
      </c>
      <c r="BF36" s="85">
        <v>0</v>
      </c>
      <c r="BG36" s="86">
        <v>0</v>
      </c>
    </row>
    <row r="37" spans="1:59" s="87" customFormat="1" x14ac:dyDescent="0.2">
      <c r="A37" s="88" t="s">
        <v>163</v>
      </c>
      <c r="B37" s="375">
        <v>114800</v>
      </c>
      <c r="C37" s="200">
        <v>154154.54</v>
      </c>
      <c r="D37" s="204">
        <v>0</v>
      </c>
      <c r="E37" s="90">
        <v>154154.54</v>
      </c>
      <c r="F37" s="91">
        <v>0</v>
      </c>
      <c r="G37" s="85">
        <v>0</v>
      </c>
      <c r="H37" s="156"/>
      <c r="I37" s="86">
        <v>0</v>
      </c>
      <c r="J37" s="91">
        <v>0</v>
      </c>
      <c r="K37" s="85">
        <v>0</v>
      </c>
      <c r="L37" s="156"/>
      <c r="M37" s="86">
        <v>0</v>
      </c>
      <c r="N37" s="91">
        <v>0</v>
      </c>
      <c r="O37" s="85">
        <v>0</v>
      </c>
      <c r="P37" s="156"/>
      <c r="Q37" s="86">
        <v>0</v>
      </c>
      <c r="R37" s="91">
        <v>38538.635000000002</v>
      </c>
      <c r="S37" s="85">
        <v>0</v>
      </c>
      <c r="T37" s="156"/>
      <c r="U37" s="86">
        <v>0</v>
      </c>
      <c r="V37" s="91">
        <v>0</v>
      </c>
      <c r="W37" s="85">
        <v>0</v>
      </c>
      <c r="X37" s="156"/>
      <c r="Y37" s="86">
        <v>0</v>
      </c>
      <c r="Z37" s="91">
        <v>0</v>
      </c>
      <c r="AA37" s="85">
        <v>0</v>
      </c>
      <c r="AB37" s="156"/>
      <c r="AC37" s="86">
        <v>0</v>
      </c>
      <c r="AD37" s="91">
        <v>38538.635000000002</v>
      </c>
      <c r="AE37" s="85">
        <v>0</v>
      </c>
      <c r="AF37" s="156"/>
      <c r="AG37" s="86">
        <v>0</v>
      </c>
      <c r="AH37" s="91">
        <v>0</v>
      </c>
      <c r="AI37" s="85">
        <v>0</v>
      </c>
      <c r="AJ37" s="156"/>
      <c r="AK37" s="86">
        <v>0</v>
      </c>
      <c r="AL37" s="91">
        <v>0</v>
      </c>
      <c r="AM37" s="85">
        <v>0</v>
      </c>
      <c r="AN37" s="156"/>
      <c r="AO37" s="86">
        <v>0</v>
      </c>
      <c r="AP37" s="91">
        <v>38538.635000000002</v>
      </c>
      <c r="AQ37" s="85">
        <v>0</v>
      </c>
      <c r="AR37" s="156"/>
      <c r="AS37" s="86">
        <v>0</v>
      </c>
      <c r="AT37" s="91">
        <v>0</v>
      </c>
      <c r="AU37" s="85">
        <v>0</v>
      </c>
      <c r="AV37" s="156"/>
      <c r="AW37" s="86">
        <v>0</v>
      </c>
      <c r="AX37" s="91">
        <v>38538.635000000002</v>
      </c>
      <c r="AY37" s="85">
        <v>0</v>
      </c>
      <c r="AZ37" s="156"/>
      <c r="BA37" s="86">
        <v>0</v>
      </c>
      <c r="BB37" s="111">
        <v>0</v>
      </c>
      <c r="BC37" s="111">
        <v>0</v>
      </c>
      <c r="BD37" s="84">
        <v>154154.54</v>
      </c>
      <c r="BE37" s="84">
        <v>154154.54</v>
      </c>
      <c r="BF37" s="85">
        <v>154566.72</v>
      </c>
      <c r="BG37" s="86">
        <v>0</v>
      </c>
    </row>
    <row r="38" spans="1:59" s="13" customFormat="1" ht="15" x14ac:dyDescent="0.25">
      <c r="A38" s="81" t="s">
        <v>216</v>
      </c>
      <c r="B38" s="374"/>
      <c r="C38" s="96">
        <f>SUM(C39:C40)</f>
        <v>54273.383999999998</v>
      </c>
      <c r="D38" s="373"/>
      <c r="E38" s="97">
        <f>SUM(E39:E40)</f>
        <v>54273.383999999998</v>
      </c>
      <c r="F38" s="93">
        <f>SUM(F39:F40)</f>
        <v>0</v>
      </c>
      <c r="G38" s="62">
        <f>SUM(G39:G40)</f>
        <v>0</v>
      </c>
      <c r="H38" s="157">
        <f>SUM(H39:H42)</f>
        <v>0</v>
      </c>
      <c r="I38" s="68">
        <f>SUM(I39:I40)</f>
        <v>0</v>
      </c>
      <c r="J38" s="93">
        <f>SUM(J39:J40)</f>
        <v>0</v>
      </c>
      <c r="K38" s="62">
        <f>SUM(K39:K40)</f>
        <v>0</v>
      </c>
      <c r="L38" s="157">
        <f>SUM(L39:L42)</f>
        <v>0</v>
      </c>
      <c r="M38" s="68">
        <f>SUM(M39:M40)</f>
        <v>0</v>
      </c>
      <c r="N38" s="93">
        <f>SUM(N39:N40)</f>
        <v>0</v>
      </c>
      <c r="O38" s="62">
        <f>SUM(O39:O40)</f>
        <v>0</v>
      </c>
      <c r="P38" s="157">
        <f>SUM(P39:P42)</f>
        <v>0</v>
      </c>
      <c r="Q38" s="68">
        <f>SUM(Q39:Q40)</f>
        <v>0</v>
      </c>
      <c r="R38" s="93">
        <f>SUM(R39:R40)</f>
        <v>0</v>
      </c>
      <c r="S38" s="62">
        <f>SUM(S39:S40)</f>
        <v>0</v>
      </c>
      <c r="T38" s="157">
        <f>SUM(T39:T42)</f>
        <v>0</v>
      </c>
      <c r="U38" s="68">
        <f>SUM(U39:U40)</f>
        <v>0</v>
      </c>
      <c r="V38" s="93">
        <f>SUM(V39:V40)</f>
        <v>13568.346</v>
      </c>
      <c r="W38" s="62">
        <f>SUM(W39:W40)</f>
        <v>0</v>
      </c>
      <c r="X38" s="157">
        <f>SUM(X39:X42)</f>
        <v>0</v>
      </c>
      <c r="Y38" s="68">
        <f>SUM(Y39:Y40)</f>
        <v>0</v>
      </c>
      <c r="Z38" s="93">
        <f>SUM(Z39:Z40)</f>
        <v>0</v>
      </c>
      <c r="AA38" s="62">
        <f>SUM(AA39:AA40)</f>
        <v>0</v>
      </c>
      <c r="AB38" s="157">
        <f>SUM(AB39:AB42)</f>
        <v>0</v>
      </c>
      <c r="AC38" s="68">
        <f>SUM(AC39:AC40)</f>
        <v>0</v>
      </c>
      <c r="AD38" s="93">
        <f>SUM(AD39:AD40)</f>
        <v>0</v>
      </c>
      <c r="AE38" s="62">
        <f>SUM(AE39:AE40)</f>
        <v>0</v>
      </c>
      <c r="AF38" s="157">
        <f>SUM(AF39:AF42)</f>
        <v>0</v>
      </c>
      <c r="AG38" s="68">
        <f>SUM(AG39:AG40)</f>
        <v>0</v>
      </c>
      <c r="AH38" s="93">
        <f>SUM(AH39:AH40)</f>
        <v>13568.346</v>
      </c>
      <c r="AI38" s="62">
        <f>SUM(AI39:AI40)</f>
        <v>0</v>
      </c>
      <c r="AJ38" s="157">
        <f>SUM(AJ39:AJ42)</f>
        <v>0</v>
      </c>
      <c r="AK38" s="68">
        <f>SUM(AK39:AK40)</f>
        <v>0</v>
      </c>
      <c r="AL38" s="93">
        <f>SUM(AL39:AL40)</f>
        <v>0</v>
      </c>
      <c r="AM38" s="62">
        <f>SUM(AM39:AM40)</f>
        <v>0</v>
      </c>
      <c r="AN38" s="157">
        <f>SUM(AN39:AN42)</f>
        <v>0</v>
      </c>
      <c r="AO38" s="68">
        <f>SUM(AO39:AO40)</f>
        <v>0</v>
      </c>
      <c r="AP38" s="93">
        <f>SUM(AP39:AP40)</f>
        <v>0</v>
      </c>
      <c r="AQ38" s="62">
        <f>SUM(AQ39:AQ40)</f>
        <v>0</v>
      </c>
      <c r="AR38" s="157">
        <f>SUM(AR39:AR42)</f>
        <v>0</v>
      </c>
      <c r="AS38" s="68">
        <f>SUM(AS39:AS40)</f>
        <v>0</v>
      </c>
      <c r="AT38" s="93">
        <f>SUM(AT39:AT40)</f>
        <v>13568.346</v>
      </c>
      <c r="AU38" s="62">
        <f>SUM(AU39:AU40)</f>
        <v>0</v>
      </c>
      <c r="AV38" s="157">
        <f>SUM(AV39:AV42)</f>
        <v>0</v>
      </c>
      <c r="AW38" s="68">
        <f>SUM(AW39:AW40)</f>
        <v>0</v>
      </c>
      <c r="AX38" s="93">
        <f>SUM(AX39:AX40)</f>
        <v>13568.346</v>
      </c>
      <c r="AY38" s="62">
        <f>SUM(AY39:AY40)</f>
        <v>0</v>
      </c>
      <c r="AZ38" s="157">
        <f>SUM(AZ39:AZ42)</f>
        <v>0</v>
      </c>
      <c r="BA38" s="68">
        <f t="shared" ref="BA38:BG38" si="2">SUM(BA39:BA40)</f>
        <v>0</v>
      </c>
      <c r="BB38" s="116">
        <f t="shared" si="2"/>
        <v>0</v>
      </c>
      <c r="BC38" s="112">
        <f t="shared" si="2"/>
        <v>0</v>
      </c>
      <c r="BD38" s="67">
        <f t="shared" si="2"/>
        <v>54273.383999999998</v>
      </c>
      <c r="BE38" s="67">
        <f t="shared" si="2"/>
        <v>54273.383999999998</v>
      </c>
      <c r="BF38" s="62">
        <f t="shared" si="2"/>
        <v>0</v>
      </c>
      <c r="BG38" s="68">
        <f t="shared" si="2"/>
        <v>0</v>
      </c>
    </row>
    <row r="39" spans="1:59" s="87" customFormat="1" x14ac:dyDescent="0.2">
      <c r="A39" s="88" t="s">
        <v>215</v>
      </c>
      <c r="B39" s="375">
        <v>100</v>
      </c>
      <c r="C39" s="200">
        <v>45227.82</v>
      </c>
      <c r="D39" s="204">
        <v>0</v>
      </c>
      <c r="E39" s="90">
        <v>45227.82</v>
      </c>
      <c r="F39" s="91">
        <v>0</v>
      </c>
      <c r="G39" s="85">
        <v>0</v>
      </c>
      <c r="H39" s="156"/>
      <c r="I39" s="86">
        <v>0</v>
      </c>
      <c r="J39" s="91">
        <v>0</v>
      </c>
      <c r="K39" s="85">
        <v>0</v>
      </c>
      <c r="L39" s="156"/>
      <c r="M39" s="86">
        <v>0</v>
      </c>
      <c r="N39" s="91">
        <v>0</v>
      </c>
      <c r="O39" s="85">
        <v>0</v>
      </c>
      <c r="P39" s="156"/>
      <c r="Q39" s="86">
        <v>0</v>
      </c>
      <c r="R39" s="91">
        <v>0</v>
      </c>
      <c r="S39" s="85">
        <v>0</v>
      </c>
      <c r="T39" s="156"/>
      <c r="U39" s="86">
        <v>0</v>
      </c>
      <c r="V39" s="357">
        <v>11306.955</v>
      </c>
      <c r="W39" s="85">
        <v>0</v>
      </c>
      <c r="X39" s="156"/>
      <c r="Y39" s="86">
        <v>0</v>
      </c>
      <c r="Z39" s="91">
        <v>0</v>
      </c>
      <c r="AA39" s="85">
        <v>0</v>
      </c>
      <c r="AB39" s="156"/>
      <c r="AC39" s="86">
        <v>0</v>
      </c>
      <c r="AD39" s="91">
        <v>0</v>
      </c>
      <c r="AE39" s="85">
        <v>0</v>
      </c>
      <c r="AF39" s="156"/>
      <c r="AG39" s="86">
        <v>0</v>
      </c>
      <c r="AH39" s="357">
        <v>11306.955</v>
      </c>
      <c r="AI39" s="85">
        <v>0</v>
      </c>
      <c r="AJ39" s="156"/>
      <c r="AK39" s="86">
        <v>0</v>
      </c>
      <c r="AL39" s="91">
        <v>0</v>
      </c>
      <c r="AM39" s="85">
        <v>0</v>
      </c>
      <c r="AN39" s="156"/>
      <c r="AO39" s="86">
        <v>0</v>
      </c>
      <c r="AP39" s="91">
        <v>0</v>
      </c>
      <c r="AQ39" s="85">
        <v>0</v>
      </c>
      <c r="AR39" s="156"/>
      <c r="AS39" s="86">
        <v>0</v>
      </c>
      <c r="AT39" s="357">
        <v>11306.955</v>
      </c>
      <c r="AU39" s="85">
        <v>0</v>
      </c>
      <c r="AV39" s="156"/>
      <c r="AW39" s="86">
        <v>0</v>
      </c>
      <c r="AX39" s="357">
        <v>11306.955</v>
      </c>
      <c r="AY39" s="85">
        <v>0</v>
      </c>
      <c r="AZ39" s="156"/>
      <c r="BA39" s="86">
        <v>0</v>
      </c>
      <c r="BB39" s="111">
        <v>0</v>
      </c>
      <c r="BC39" s="111">
        <v>0</v>
      </c>
      <c r="BD39" s="84">
        <v>45227.82</v>
      </c>
      <c r="BE39" s="84">
        <v>45227.82</v>
      </c>
      <c r="BF39" s="85">
        <v>0</v>
      </c>
      <c r="BG39" s="86">
        <v>0</v>
      </c>
    </row>
    <row r="40" spans="1:59" s="87" customFormat="1" x14ac:dyDescent="0.2">
      <c r="A40" s="88" t="s">
        <v>214</v>
      </c>
      <c r="B40" s="375">
        <v>20</v>
      </c>
      <c r="C40" s="200">
        <v>9045.5640000000003</v>
      </c>
      <c r="D40" s="204">
        <v>0</v>
      </c>
      <c r="E40" s="90">
        <v>9045.5640000000003</v>
      </c>
      <c r="F40" s="91">
        <v>0</v>
      </c>
      <c r="G40" s="85">
        <v>0</v>
      </c>
      <c r="H40" s="156"/>
      <c r="I40" s="86">
        <v>0</v>
      </c>
      <c r="J40" s="91">
        <v>0</v>
      </c>
      <c r="K40" s="85">
        <v>0</v>
      </c>
      <c r="L40" s="156"/>
      <c r="M40" s="86">
        <v>0</v>
      </c>
      <c r="N40" s="91">
        <v>0</v>
      </c>
      <c r="O40" s="85">
        <v>0</v>
      </c>
      <c r="P40" s="156"/>
      <c r="Q40" s="86">
        <v>0</v>
      </c>
      <c r="R40" s="91">
        <v>0</v>
      </c>
      <c r="S40" s="85">
        <v>0</v>
      </c>
      <c r="T40" s="156"/>
      <c r="U40" s="86">
        <v>0</v>
      </c>
      <c r="V40" s="357">
        <v>2261.3910000000001</v>
      </c>
      <c r="W40" s="85">
        <v>0</v>
      </c>
      <c r="X40" s="156"/>
      <c r="Y40" s="86">
        <v>0</v>
      </c>
      <c r="Z40" s="91">
        <v>0</v>
      </c>
      <c r="AA40" s="85">
        <v>0</v>
      </c>
      <c r="AB40" s="156"/>
      <c r="AC40" s="86">
        <v>0</v>
      </c>
      <c r="AD40" s="91">
        <v>0</v>
      </c>
      <c r="AE40" s="85">
        <v>0</v>
      </c>
      <c r="AF40" s="156"/>
      <c r="AG40" s="86">
        <v>0</v>
      </c>
      <c r="AH40" s="357">
        <v>2261.3910000000001</v>
      </c>
      <c r="AI40" s="85">
        <v>0</v>
      </c>
      <c r="AJ40" s="156"/>
      <c r="AK40" s="86">
        <v>0</v>
      </c>
      <c r="AL40" s="91">
        <v>0</v>
      </c>
      <c r="AM40" s="85">
        <v>0</v>
      </c>
      <c r="AN40" s="156"/>
      <c r="AO40" s="86">
        <v>0</v>
      </c>
      <c r="AP40" s="91">
        <v>0</v>
      </c>
      <c r="AQ40" s="85">
        <v>0</v>
      </c>
      <c r="AR40" s="156"/>
      <c r="AS40" s="86">
        <v>0</v>
      </c>
      <c r="AT40" s="357">
        <v>2261.3910000000001</v>
      </c>
      <c r="AU40" s="85">
        <v>0</v>
      </c>
      <c r="AV40" s="156"/>
      <c r="AW40" s="86">
        <v>0</v>
      </c>
      <c r="AX40" s="357">
        <v>2261.3910000000001</v>
      </c>
      <c r="AY40" s="85">
        <v>0</v>
      </c>
      <c r="AZ40" s="156"/>
      <c r="BA40" s="86">
        <v>0</v>
      </c>
      <c r="BB40" s="111">
        <v>0</v>
      </c>
      <c r="BC40" s="111">
        <v>0</v>
      </c>
      <c r="BD40" s="84">
        <v>9045.5640000000003</v>
      </c>
      <c r="BE40" s="84">
        <v>9045.5640000000003</v>
      </c>
      <c r="BF40" s="85">
        <v>0</v>
      </c>
      <c r="BG40" s="86">
        <v>0</v>
      </c>
    </row>
    <row r="41" spans="1:59" s="13" customFormat="1" ht="15" x14ac:dyDescent="0.25">
      <c r="A41" s="81" t="s">
        <v>151</v>
      </c>
      <c r="B41" s="374"/>
      <c r="C41" s="96">
        <f>SUM(C42:C42)</f>
        <v>0</v>
      </c>
      <c r="D41" s="373"/>
      <c r="E41" s="97">
        <f t="shared" ref="E41:AJ41" si="3">SUM(E42:E42)</f>
        <v>334079.18000000005</v>
      </c>
      <c r="F41" s="93">
        <f t="shared" si="3"/>
        <v>27839.931666666671</v>
      </c>
      <c r="G41" s="62">
        <f t="shared" si="3"/>
        <v>0</v>
      </c>
      <c r="H41" s="157">
        <f t="shared" si="3"/>
        <v>0</v>
      </c>
      <c r="I41" s="68">
        <f t="shared" si="3"/>
        <v>0</v>
      </c>
      <c r="J41" s="93">
        <f t="shared" si="3"/>
        <v>27839.931666666671</v>
      </c>
      <c r="K41" s="62">
        <f t="shared" si="3"/>
        <v>0</v>
      </c>
      <c r="L41" s="157">
        <f t="shared" si="3"/>
        <v>0</v>
      </c>
      <c r="M41" s="68">
        <f t="shared" si="3"/>
        <v>0</v>
      </c>
      <c r="N41" s="93">
        <f t="shared" si="3"/>
        <v>27839.931666666671</v>
      </c>
      <c r="O41" s="62">
        <f t="shared" si="3"/>
        <v>0</v>
      </c>
      <c r="P41" s="157">
        <f t="shared" si="3"/>
        <v>0</v>
      </c>
      <c r="Q41" s="68">
        <f t="shared" si="3"/>
        <v>0</v>
      </c>
      <c r="R41" s="93">
        <f t="shared" si="3"/>
        <v>27839.931666666671</v>
      </c>
      <c r="S41" s="62">
        <f t="shared" si="3"/>
        <v>0</v>
      </c>
      <c r="T41" s="157">
        <f t="shared" si="3"/>
        <v>0</v>
      </c>
      <c r="U41" s="68">
        <f t="shared" si="3"/>
        <v>0</v>
      </c>
      <c r="V41" s="93">
        <f t="shared" si="3"/>
        <v>27839.931666666671</v>
      </c>
      <c r="W41" s="62">
        <f t="shared" si="3"/>
        <v>0</v>
      </c>
      <c r="X41" s="157">
        <f t="shared" si="3"/>
        <v>0</v>
      </c>
      <c r="Y41" s="68">
        <f t="shared" si="3"/>
        <v>0</v>
      </c>
      <c r="Z41" s="93">
        <f t="shared" si="3"/>
        <v>27839.931666666671</v>
      </c>
      <c r="AA41" s="62">
        <f t="shared" si="3"/>
        <v>0</v>
      </c>
      <c r="AB41" s="157">
        <f t="shared" si="3"/>
        <v>0</v>
      </c>
      <c r="AC41" s="68">
        <f t="shared" si="3"/>
        <v>0</v>
      </c>
      <c r="AD41" s="93">
        <f t="shared" si="3"/>
        <v>27839.931666666671</v>
      </c>
      <c r="AE41" s="62">
        <f t="shared" si="3"/>
        <v>0</v>
      </c>
      <c r="AF41" s="157">
        <f t="shared" si="3"/>
        <v>0</v>
      </c>
      <c r="AG41" s="68">
        <f t="shared" si="3"/>
        <v>0</v>
      </c>
      <c r="AH41" s="93">
        <f t="shared" si="3"/>
        <v>27839.931666666671</v>
      </c>
      <c r="AI41" s="62">
        <f t="shared" si="3"/>
        <v>0</v>
      </c>
      <c r="AJ41" s="157">
        <f t="shared" si="3"/>
        <v>0</v>
      </c>
      <c r="AK41" s="68">
        <f t="shared" ref="AK41:BG41" si="4">SUM(AK42:AK42)</f>
        <v>0</v>
      </c>
      <c r="AL41" s="93">
        <f t="shared" si="4"/>
        <v>27839.931666666671</v>
      </c>
      <c r="AM41" s="62">
        <f t="shared" si="4"/>
        <v>0</v>
      </c>
      <c r="AN41" s="157">
        <f t="shared" si="4"/>
        <v>0</v>
      </c>
      <c r="AO41" s="68">
        <f t="shared" si="4"/>
        <v>0</v>
      </c>
      <c r="AP41" s="93">
        <f t="shared" si="4"/>
        <v>27839.931666666671</v>
      </c>
      <c r="AQ41" s="62">
        <f t="shared" si="4"/>
        <v>0</v>
      </c>
      <c r="AR41" s="157">
        <f t="shared" si="4"/>
        <v>0</v>
      </c>
      <c r="AS41" s="68">
        <f t="shared" si="4"/>
        <v>0</v>
      </c>
      <c r="AT41" s="93">
        <f t="shared" si="4"/>
        <v>27839.931666666671</v>
      </c>
      <c r="AU41" s="62">
        <f t="shared" si="4"/>
        <v>0</v>
      </c>
      <c r="AV41" s="157">
        <f t="shared" si="4"/>
        <v>0</v>
      </c>
      <c r="AW41" s="68">
        <f t="shared" si="4"/>
        <v>0</v>
      </c>
      <c r="AX41" s="93">
        <f t="shared" si="4"/>
        <v>27839.931666666671</v>
      </c>
      <c r="AY41" s="62">
        <f t="shared" si="4"/>
        <v>0</v>
      </c>
      <c r="AZ41" s="157">
        <f t="shared" si="4"/>
        <v>0</v>
      </c>
      <c r="BA41" s="68">
        <f t="shared" si="4"/>
        <v>0</v>
      </c>
      <c r="BB41" s="116">
        <f t="shared" si="4"/>
        <v>0</v>
      </c>
      <c r="BC41" s="112">
        <f t="shared" si="4"/>
        <v>0</v>
      </c>
      <c r="BD41" s="67">
        <f t="shared" si="4"/>
        <v>334079.18000000005</v>
      </c>
      <c r="BE41" s="67">
        <f t="shared" si="4"/>
        <v>334079.18000000005</v>
      </c>
      <c r="BF41" s="62">
        <f t="shared" si="4"/>
        <v>0</v>
      </c>
      <c r="BG41" s="68">
        <f t="shared" si="4"/>
        <v>0</v>
      </c>
    </row>
    <row r="42" spans="1:59" s="87" customFormat="1" ht="72" thickBot="1" x14ac:dyDescent="0.25">
      <c r="A42" s="88" t="s">
        <v>213</v>
      </c>
      <c r="B42" s="375">
        <v>4</v>
      </c>
      <c r="C42" s="200">
        <v>0</v>
      </c>
      <c r="D42" s="204">
        <v>334079.18000000005</v>
      </c>
      <c r="E42" s="90">
        <v>334079.18000000005</v>
      </c>
      <c r="F42" s="91">
        <v>27839.931666666671</v>
      </c>
      <c r="G42" s="85">
        <v>0</v>
      </c>
      <c r="H42" s="156"/>
      <c r="I42" s="86">
        <v>0</v>
      </c>
      <c r="J42" s="91">
        <v>27839.931666666671</v>
      </c>
      <c r="K42" s="85">
        <v>0</v>
      </c>
      <c r="L42" s="156"/>
      <c r="M42" s="86">
        <v>0</v>
      </c>
      <c r="N42" s="91">
        <v>27839.931666666671</v>
      </c>
      <c r="O42" s="85">
        <v>0</v>
      </c>
      <c r="P42" s="156"/>
      <c r="Q42" s="86">
        <v>0</v>
      </c>
      <c r="R42" s="91">
        <v>27839.931666666671</v>
      </c>
      <c r="S42" s="85">
        <v>0</v>
      </c>
      <c r="T42" s="156"/>
      <c r="U42" s="86">
        <v>0</v>
      </c>
      <c r="V42" s="91">
        <v>27839.931666666671</v>
      </c>
      <c r="W42" s="85">
        <v>0</v>
      </c>
      <c r="X42" s="156"/>
      <c r="Y42" s="86">
        <v>0</v>
      </c>
      <c r="Z42" s="91">
        <v>27839.931666666671</v>
      </c>
      <c r="AA42" s="85">
        <v>0</v>
      </c>
      <c r="AB42" s="156"/>
      <c r="AC42" s="86">
        <v>0</v>
      </c>
      <c r="AD42" s="91">
        <v>27839.931666666671</v>
      </c>
      <c r="AE42" s="85">
        <v>0</v>
      </c>
      <c r="AF42" s="156"/>
      <c r="AG42" s="86">
        <v>0</v>
      </c>
      <c r="AH42" s="91">
        <v>27839.931666666671</v>
      </c>
      <c r="AI42" s="85">
        <v>0</v>
      </c>
      <c r="AJ42" s="156"/>
      <c r="AK42" s="86">
        <v>0</v>
      </c>
      <c r="AL42" s="91">
        <v>27839.931666666671</v>
      </c>
      <c r="AM42" s="85">
        <v>0</v>
      </c>
      <c r="AN42" s="156"/>
      <c r="AO42" s="86">
        <v>0</v>
      </c>
      <c r="AP42" s="91">
        <v>27839.931666666671</v>
      </c>
      <c r="AQ42" s="85">
        <v>0</v>
      </c>
      <c r="AR42" s="156"/>
      <c r="AS42" s="86">
        <v>0</v>
      </c>
      <c r="AT42" s="91">
        <v>27839.931666666671</v>
      </c>
      <c r="AU42" s="85">
        <v>0</v>
      </c>
      <c r="AV42" s="156"/>
      <c r="AW42" s="86">
        <v>0</v>
      </c>
      <c r="AX42" s="91">
        <v>27839.931666666671</v>
      </c>
      <c r="AY42" s="85">
        <v>0</v>
      </c>
      <c r="AZ42" s="156"/>
      <c r="BA42" s="86">
        <v>0</v>
      </c>
      <c r="BB42" s="111">
        <v>0</v>
      </c>
      <c r="BC42" s="111">
        <v>0</v>
      </c>
      <c r="BD42" s="84">
        <v>334079.18000000005</v>
      </c>
      <c r="BE42" s="84">
        <v>334079.18000000005</v>
      </c>
      <c r="BF42" s="85">
        <v>0</v>
      </c>
      <c r="BG42" s="86">
        <v>0</v>
      </c>
    </row>
    <row r="43" spans="1:59" s="13" customFormat="1" ht="15.75" hidden="1" thickBot="1" x14ac:dyDescent="0.3">
      <c r="A43" s="81" t="s">
        <v>129</v>
      </c>
      <c r="B43" s="374"/>
      <c r="C43" s="96">
        <f>SUM(C44:C55)</f>
        <v>0</v>
      </c>
      <c r="D43" s="373"/>
      <c r="E43" s="97">
        <f t="shared" ref="E43:AJ43" si="5">SUM(E44:E55)</f>
        <v>0</v>
      </c>
      <c r="F43" s="93">
        <f t="shared" si="5"/>
        <v>0</v>
      </c>
      <c r="G43" s="62">
        <f t="shared" si="5"/>
        <v>0</v>
      </c>
      <c r="H43" s="157">
        <f t="shared" si="5"/>
        <v>0</v>
      </c>
      <c r="I43" s="68">
        <f t="shared" si="5"/>
        <v>0</v>
      </c>
      <c r="J43" s="93">
        <f t="shared" si="5"/>
        <v>0</v>
      </c>
      <c r="K43" s="62">
        <f t="shared" si="5"/>
        <v>0</v>
      </c>
      <c r="L43" s="157">
        <f t="shared" si="5"/>
        <v>0</v>
      </c>
      <c r="M43" s="68">
        <f t="shared" si="5"/>
        <v>0</v>
      </c>
      <c r="N43" s="93">
        <f t="shared" si="5"/>
        <v>0</v>
      </c>
      <c r="O43" s="62">
        <f t="shared" si="5"/>
        <v>0</v>
      </c>
      <c r="P43" s="157">
        <f t="shared" si="5"/>
        <v>0</v>
      </c>
      <c r="Q43" s="68">
        <f t="shared" si="5"/>
        <v>0</v>
      </c>
      <c r="R43" s="93">
        <f t="shared" si="5"/>
        <v>0</v>
      </c>
      <c r="S43" s="62">
        <f t="shared" si="5"/>
        <v>0</v>
      </c>
      <c r="T43" s="157">
        <f t="shared" si="5"/>
        <v>0</v>
      </c>
      <c r="U43" s="68">
        <f t="shared" si="5"/>
        <v>0</v>
      </c>
      <c r="V43" s="93">
        <f t="shared" si="5"/>
        <v>0</v>
      </c>
      <c r="W43" s="62">
        <f t="shared" si="5"/>
        <v>0</v>
      </c>
      <c r="X43" s="157">
        <f t="shared" si="5"/>
        <v>0</v>
      </c>
      <c r="Y43" s="68">
        <f t="shared" si="5"/>
        <v>0</v>
      </c>
      <c r="Z43" s="93">
        <f t="shared" si="5"/>
        <v>0</v>
      </c>
      <c r="AA43" s="62">
        <f t="shared" si="5"/>
        <v>0</v>
      </c>
      <c r="AB43" s="157">
        <f t="shared" si="5"/>
        <v>0</v>
      </c>
      <c r="AC43" s="68">
        <f t="shared" si="5"/>
        <v>0</v>
      </c>
      <c r="AD43" s="93">
        <f t="shared" si="5"/>
        <v>0</v>
      </c>
      <c r="AE43" s="62">
        <f t="shared" si="5"/>
        <v>0</v>
      </c>
      <c r="AF43" s="157">
        <f t="shared" si="5"/>
        <v>0</v>
      </c>
      <c r="AG43" s="68">
        <f t="shared" si="5"/>
        <v>0</v>
      </c>
      <c r="AH43" s="93">
        <f t="shared" si="5"/>
        <v>0</v>
      </c>
      <c r="AI43" s="62">
        <f t="shared" si="5"/>
        <v>0</v>
      </c>
      <c r="AJ43" s="157">
        <f t="shared" si="5"/>
        <v>0</v>
      </c>
      <c r="AK43" s="68">
        <f t="shared" ref="AK43:BG43" si="6">SUM(AK44:AK55)</f>
        <v>0</v>
      </c>
      <c r="AL43" s="93">
        <f t="shared" si="6"/>
        <v>0</v>
      </c>
      <c r="AM43" s="62">
        <f t="shared" si="6"/>
        <v>0</v>
      </c>
      <c r="AN43" s="157">
        <f t="shared" si="6"/>
        <v>0</v>
      </c>
      <c r="AO43" s="68">
        <f t="shared" si="6"/>
        <v>0</v>
      </c>
      <c r="AP43" s="93">
        <f t="shared" si="6"/>
        <v>0</v>
      </c>
      <c r="AQ43" s="62">
        <f t="shared" si="6"/>
        <v>0</v>
      </c>
      <c r="AR43" s="157">
        <f t="shared" si="6"/>
        <v>0</v>
      </c>
      <c r="AS43" s="68">
        <f t="shared" si="6"/>
        <v>0</v>
      </c>
      <c r="AT43" s="93">
        <f t="shared" si="6"/>
        <v>0</v>
      </c>
      <c r="AU43" s="62">
        <f t="shared" si="6"/>
        <v>0</v>
      </c>
      <c r="AV43" s="157">
        <f t="shared" si="6"/>
        <v>0</v>
      </c>
      <c r="AW43" s="68">
        <f t="shared" si="6"/>
        <v>0</v>
      </c>
      <c r="AX43" s="93">
        <f t="shared" si="6"/>
        <v>0</v>
      </c>
      <c r="AY43" s="62">
        <f t="shared" si="6"/>
        <v>0</v>
      </c>
      <c r="AZ43" s="157">
        <f t="shared" si="6"/>
        <v>0</v>
      </c>
      <c r="BA43" s="68">
        <f t="shared" si="6"/>
        <v>0</v>
      </c>
      <c r="BB43" s="116">
        <f t="shared" si="6"/>
        <v>0</v>
      </c>
      <c r="BC43" s="112">
        <f t="shared" si="6"/>
        <v>0</v>
      </c>
      <c r="BD43" s="67">
        <f t="shared" si="6"/>
        <v>0</v>
      </c>
      <c r="BE43" s="67">
        <f t="shared" si="6"/>
        <v>0</v>
      </c>
      <c r="BF43" s="62">
        <f t="shared" si="6"/>
        <v>0</v>
      </c>
      <c r="BG43" s="68">
        <f t="shared" si="6"/>
        <v>0</v>
      </c>
    </row>
    <row r="44" spans="1:59" ht="15" hidden="1" thickBot="1" x14ac:dyDescent="0.25">
      <c r="A44" s="88" t="s">
        <v>152</v>
      </c>
      <c r="B44" s="372">
        <v>0</v>
      </c>
      <c r="C44" s="205">
        <v>0</v>
      </c>
      <c r="D44" s="371"/>
      <c r="E44" s="99">
        <f t="shared" ref="E44:E55" si="7">C44</f>
        <v>0</v>
      </c>
      <c r="F44" s="357">
        <v>0</v>
      </c>
      <c r="G44" s="347">
        <v>0</v>
      </c>
      <c r="H44" s="346"/>
      <c r="I44" s="369">
        <v>0</v>
      </c>
      <c r="J44" s="357">
        <v>0</v>
      </c>
      <c r="K44" s="347">
        <v>0</v>
      </c>
      <c r="L44" s="346"/>
      <c r="M44" s="369">
        <v>0</v>
      </c>
      <c r="N44" s="357">
        <v>0</v>
      </c>
      <c r="O44" s="347">
        <v>0</v>
      </c>
      <c r="P44" s="346"/>
      <c r="Q44" s="369">
        <v>0</v>
      </c>
      <c r="R44" s="357">
        <f t="shared" ref="R44:R55" si="8">$C44/4</f>
        <v>0</v>
      </c>
      <c r="S44" s="347">
        <v>0</v>
      </c>
      <c r="T44" s="346"/>
      <c r="U44" s="369">
        <v>0</v>
      </c>
      <c r="V44" s="357">
        <v>0</v>
      </c>
      <c r="W44" s="347">
        <v>0</v>
      </c>
      <c r="X44" s="346"/>
      <c r="Y44" s="369">
        <v>0</v>
      </c>
      <c r="Z44" s="357">
        <v>0</v>
      </c>
      <c r="AA44" s="347">
        <v>0</v>
      </c>
      <c r="AB44" s="346"/>
      <c r="AC44" s="369">
        <v>0</v>
      </c>
      <c r="AD44" s="357">
        <f t="shared" ref="AD44:AD55" si="9">$C44/4</f>
        <v>0</v>
      </c>
      <c r="AE44" s="347">
        <v>0</v>
      </c>
      <c r="AF44" s="346"/>
      <c r="AG44" s="369">
        <v>0</v>
      </c>
      <c r="AH44" s="357">
        <v>0</v>
      </c>
      <c r="AI44" s="347">
        <v>0</v>
      </c>
      <c r="AJ44" s="346"/>
      <c r="AK44" s="369">
        <v>0</v>
      </c>
      <c r="AL44" s="357">
        <v>0</v>
      </c>
      <c r="AM44" s="347">
        <v>0</v>
      </c>
      <c r="AN44" s="346"/>
      <c r="AO44" s="369">
        <v>0</v>
      </c>
      <c r="AP44" s="357">
        <f t="shared" ref="AP44:AP55" si="10">$C44/4</f>
        <v>0</v>
      </c>
      <c r="AQ44" s="347">
        <v>0</v>
      </c>
      <c r="AR44" s="346"/>
      <c r="AS44" s="369">
        <v>0</v>
      </c>
      <c r="AT44" s="357">
        <v>0</v>
      </c>
      <c r="AU44" s="347">
        <v>0</v>
      </c>
      <c r="AV44" s="346"/>
      <c r="AW44" s="369">
        <v>0</v>
      </c>
      <c r="AX44" s="357">
        <f t="shared" ref="AX44:AX55" si="11">$C44/4</f>
        <v>0</v>
      </c>
      <c r="AY44" s="347">
        <v>0</v>
      </c>
      <c r="AZ44" s="346"/>
      <c r="BA44" s="369">
        <v>0</v>
      </c>
      <c r="BB44" s="370">
        <v>0</v>
      </c>
      <c r="BC44" s="370">
        <v>0</v>
      </c>
      <c r="BD44" s="84">
        <f t="shared" ref="BD44:BD55" si="12">F44+J44+N44+R44+V44+Z44+AD44+AH44+AL44+AP44+AT44+AX44+BA44</f>
        <v>0</v>
      </c>
      <c r="BE44" s="84">
        <v>0</v>
      </c>
      <c r="BF44" s="347">
        <f t="shared" ref="BF44:BF55" si="13">G44+K44+O44+S44+W44+AA44+AE44+AI44+AM44+AQ44+AU44+AY44+BB44</f>
        <v>0</v>
      </c>
      <c r="BG44" s="369">
        <f t="shared" ref="BG44:BG55" si="14">I44+M44+Q44+U44+Y44+AC44+AG44+AK44+AO44+AS44+AW44+BA44+BC44</f>
        <v>0</v>
      </c>
    </row>
    <row r="45" spans="1:59" ht="15" hidden="1" thickBot="1" x14ac:dyDescent="0.25">
      <c r="A45" s="88" t="s">
        <v>153</v>
      </c>
      <c r="B45" s="372">
        <v>0</v>
      </c>
      <c r="C45" s="205">
        <v>0</v>
      </c>
      <c r="D45" s="371"/>
      <c r="E45" s="99">
        <f t="shared" si="7"/>
        <v>0</v>
      </c>
      <c r="F45" s="357">
        <v>0</v>
      </c>
      <c r="G45" s="347">
        <v>0</v>
      </c>
      <c r="H45" s="346"/>
      <c r="I45" s="369">
        <v>0</v>
      </c>
      <c r="J45" s="357">
        <v>0</v>
      </c>
      <c r="K45" s="347">
        <v>0</v>
      </c>
      <c r="L45" s="346"/>
      <c r="M45" s="369">
        <v>0</v>
      </c>
      <c r="N45" s="357">
        <v>0</v>
      </c>
      <c r="O45" s="347">
        <v>0</v>
      </c>
      <c r="P45" s="346"/>
      <c r="Q45" s="369">
        <v>0</v>
      </c>
      <c r="R45" s="357">
        <f t="shared" si="8"/>
        <v>0</v>
      </c>
      <c r="S45" s="347">
        <v>0</v>
      </c>
      <c r="T45" s="346"/>
      <c r="U45" s="369">
        <v>0</v>
      </c>
      <c r="V45" s="357">
        <v>0</v>
      </c>
      <c r="W45" s="347">
        <v>0</v>
      </c>
      <c r="X45" s="346"/>
      <c r="Y45" s="369">
        <v>0</v>
      </c>
      <c r="Z45" s="357">
        <v>0</v>
      </c>
      <c r="AA45" s="347">
        <v>0</v>
      </c>
      <c r="AB45" s="346"/>
      <c r="AC45" s="369">
        <v>0</v>
      </c>
      <c r="AD45" s="357">
        <f t="shared" si="9"/>
        <v>0</v>
      </c>
      <c r="AE45" s="347">
        <v>0</v>
      </c>
      <c r="AF45" s="346"/>
      <c r="AG45" s="369">
        <v>0</v>
      </c>
      <c r="AH45" s="357">
        <v>0</v>
      </c>
      <c r="AI45" s="347">
        <v>0</v>
      </c>
      <c r="AJ45" s="346"/>
      <c r="AK45" s="369">
        <v>0</v>
      </c>
      <c r="AL45" s="357">
        <v>0</v>
      </c>
      <c r="AM45" s="347">
        <v>0</v>
      </c>
      <c r="AN45" s="346"/>
      <c r="AO45" s="369">
        <v>0</v>
      </c>
      <c r="AP45" s="357">
        <f t="shared" si="10"/>
        <v>0</v>
      </c>
      <c r="AQ45" s="347">
        <v>0</v>
      </c>
      <c r="AR45" s="346"/>
      <c r="AS45" s="369">
        <v>0</v>
      </c>
      <c r="AT45" s="357">
        <v>0</v>
      </c>
      <c r="AU45" s="347">
        <v>0</v>
      </c>
      <c r="AV45" s="346"/>
      <c r="AW45" s="369">
        <v>0</v>
      </c>
      <c r="AX45" s="357">
        <f t="shared" si="11"/>
        <v>0</v>
      </c>
      <c r="AY45" s="347">
        <v>0</v>
      </c>
      <c r="AZ45" s="346"/>
      <c r="BA45" s="369">
        <v>0</v>
      </c>
      <c r="BB45" s="370">
        <v>0</v>
      </c>
      <c r="BC45" s="370">
        <v>0</v>
      </c>
      <c r="BD45" s="84">
        <f t="shared" si="12"/>
        <v>0</v>
      </c>
      <c r="BE45" s="84">
        <v>0</v>
      </c>
      <c r="BF45" s="347">
        <f t="shared" si="13"/>
        <v>0</v>
      </c>
      <c r="BG45" s="369">
        <f t="shared" si="14"/>
        <v>0</v>
      </c>
    </row>
    <row r="46" spans="1:59" ht="15" hidden="1" thickBot="1" x14ac:dyDescent="0.25">
      <c r="A46" s="88" t="s">
        <v>154</v>
      </c>
      <c r="B46" s="372">
        <v>0</v>
      </c>
      <c r="C46" s="205">
        <v>0</v>
      </c>
      <c r="D46" s="371"/>
      <c r="E46" s="99">
        <f t="shared" si="7"/>
        <v>0</v>
      </c>
      <c r="F46" s="357">
        <v>0</v>
      </c>
      <c r="G46" s="347">
        <v>0</v>
      </c>
      <c r="H46" s="346"/>
      <c r="I46" s="369">
        <v>0</v>
      </c>
      <c r="J46" s="357">
        <v>0</v>
      </c>
      <c r="K46" s="347">
        <v>0</v>
      </c>
      <c r="L46" s="346"/>
      <c r="M46" s="369">
        <v>0</v>
      </c>
      <c r="N46" s="357">
        <v>0</v>
      </c>
      <c r="O46" s="347">
        <v>0</v>
      </c>
      <c r="P46" s="346"/>
      <c r="Q46" s="369">
        <v>0</v>
      </c>
      <c r="R46" s="357">
        <f t="shared" si="8"/>
        <v>0</v>
      </c>
      <c r="S46" s="347">
        <v>0</v>
      </c>
      <c r="T46" s="346"/>
      <c r="U46" s="369">
        <v>0</v>
      </c>
      <c r="V46" s="357">
        <v>0</v>
      </c>
      <c r="W46" s="347">
        <v>0</v>
      </c>
      <c r="X46" s="346"/>
      <c r="Y46" s="369">
        <v>0</v>
      </c>
      <c r="Z46" s="357">
        <v>0</v>
      </c>
      <c r="AA46" s="347">
        <v>0</v>
      </c>
      <c r="AB46" s="346"/>
      <c r="AC46" s="369">
        <v>0</v>
      </c>
      <c r="AD46" s="357">
        <f t="shared" si="9"/>
        <v>0</v>
      </c>
      <c r="AE46" s="347">
        <v>0</v>
      </c>
      <c r="AF46" s="346"/>
      <c r="AG46" s="369">
        <v>0</v>
      </c>
      <c r="AH46" s="357">
        <v>0</v>
      </c>
      <c r="AI46" s="347">
        <v>0</v>
      </c>
      <c r="AJ46" s="346"/>
      <c r="AK46" s="369">
        <v>0</v>
      </c>
      <c r="AL46" s="357">
        <v>0</v>
      </c>
      <c r="AM46" s="347">
        <v>0</v>
      </c>
      <c r="AN46" s="346"/>
      <c r="AO46" s="369">
        <v>0</v>
      </c>
      <c r="AP46" s="357">
        <f t="shared" si="10"/>
        <v>0</v>
      </c>
      <c r="AQ46" s="347">
        <v>0</v>
      </c>
      <c r="AR46" s="346"/>
      <c r="AS46" s="369">
        <v>0</v>
      </c>
      <c r="AT46" s="357">
        <v>0</v>
      </c>
      <c r="AU46" s="347">
        <v>0</v>
      </c>
      <c r="AV46" s="346"/>
      <c r="AW46" s="369">
        <v>0</v>
      </c>
      <c r="AX46" s="357">
        <f t="shared" si="11"/>
        <v>0</v>
      </c>
      <c r="AY46" s="347">
        <v>0</v>
      </c>
      <c r="AZ46" s="346"/>
      <c r="BA46" s="369">
        <v>0</v>
      </c>
      <c r="BB46" s="370">
        <v>0</v>
      </c>
      <c r="BC46" s="370">
        <v>0</v>
      </c>
      <c r="BD46" s="84">
        <f t="shared" si="12"/>
        <v>0</v>
      </c>
      <c r="BE46" s="84">
        <v>0</v>
      </c>
      <c r="BF46" s="347">
        <f t="shared" si="13"/>
        <v>0</v>
      </c>
      <c r="BG46" s="369">
        <f t="shared" si="14"/>
        <v>0</v>
      </c>
    </row>
    <row r="47" spans="1:59" ht="15" hidden="1" thickBot="1" x14ac:dyDescent="0.25">
      <c r="A47" s="88" t="s">
        <v>155</v>
      </c>
      <c r="B47" s="372">
        <v>0</v>
      </c>
      <c r="C47" s="205">
        <v>0</v>
      </c>
      <c r="D47" s="371"/>
      <c r="E47" s="99">
        <f t="shared" si="7"/>
        <v>0</v>
      </c>
      <c r="F47" s="357">
        <v>0</v>
      </c>
      <c r="G47" s="347">
        <v>0</v>
      </c>
      <c r="H47" s="346"/>
      <c r="I47" s="369">
        <v>0</v>
      </c>
      <c r="J47" s="357">
        <v>0</v>
      </c>
      <c r="K47" s="347">
        <v>0</v>
      </c>
      <c r="L47" s="346"/>
      <c r="M47" s="369">
        <v>0</v>
      </c>
      <c r="N47" s="357">
        <v>0</v>
      </c>
      <c r="O47" s="347">
        <v>0</v>
      </c>
      <c r="P47" s="346"/>
      <c r="Q47" s="369">
        <v>0</v>
      </c>
      <c r="R47" s="357">
        <f t="shared" si="8"/>
        <v>0</v>
      </c>
      <c r="S47" s="347">
        <v>0</v>
      </c>
      <c r="T47" s="346"/>
      <c r="U47" s="369">
        <v>0</v>
      </c>
      <c r="V47" s="357">
        <v>0</v>
      </c>
      <c r="W47" s="347">
        <v>0</v>
      </c>
      <c r="X47" s="346"/>
      <c r="Y47" s="369">
        <v>0</v>
      </c>
      <c r="Z47" s="357">
        <v>0</v>
      </c>
      <c r="AA47" s="347">
        <v>0</v>
      </c>
      <c r="AB47" s="346"/>
      <c r="AC47" s="369">
        <v>0</v>
      </c>
      <c r="AD47" s="357">
        <f t="shared" si="9"/>
        <v>0</v>
      </c>
      <c r="AE47" s="347">
        <v>0</v>
      </c>
      <c r="AF47" s="346"/>
      <c r="AG47" s="369">
        <v>0</v>
      </c>
      <c r="AH47" s="357">
        <v>0</v>
      </c>
      <c r="AI47" s="347">
        <v>0</v>
      </c>
      <c r="AJ47" s="346"/>
      <c r="AK47" s="369">
        <v>0</v>
      </c>
      <c r="AL47" s="357">
        <v>0</v>
      </c>
      <c r="AM47" s="347">
        <v>0</v>
      </c>
      <c r="AN47" s="346"/>
      <c r="AO47" s="369">
        <v>0</v>
      </c>
      <c r="AP47" s="357">
        <f t="shared" si="10"/>
        <v>0</v>
      </c>
      <c r="AQ47" s="347">
        <v>0</v>
      </c>
      <c r="AR47" s="346"/>
      <c r="AS47" s="369">
        <v>0</v>
      </c>
      <c r="AT47" s="357">
        <v>0</v>
      </c>
      <c r="AU47" s="347">
        <v>0</v>
      </c>
      <c r="AV47" s="346"/>
      <c r="AW47" s="369">
        <v>0</v>
      </c>
      <c r="AX47" s="357">
        <f t="shared" si="11"/>
        <v>0</v>
      </c>
      <c r="AY47" s="347">
        <v>0</v>
      </c>
      <c r="AZ47" s="346"/>
      <c r="BA47" s="369">
        <v>0</v>
      </c>
      <c r="BB47" s="370">
        <v>0</v>
      </c>
      <c r="BC47" s="370">
        <v>0</v>
      </c>
      <c r="BD47" s="84">
        <f t="shared" si="12"/>
        <v>0</v>
      </c>
      <c r="BE47" s="84">
        <v>0</v>
      </c>
      <c r="BF47" s="347">
        <f t="shared" si="13"/>
        <v>0</v>
      </c>
      <c r="BG47" s="369">
        <f t="shared" si="14"/>
        <v>0</v>
      </c>
    </row>
    <row r="48" spans="1:59" ht="15" hidden="1" thickBot="1" x14ac:dyDescent="0.25">
      <c r="A48" s="88" t="s">
        <v>156</v>
      </c>
      <c r="B48" s="372">
        <v>0</v>
      </c>
      <c r="C48" s="205">
        <v>0</v>
      </c>
      <c r="D48" s="371"/>
      <c r="E48" s="99">
        <f t="shared" si="7"/>
        <v>0</v>
      </c>
      <c r="F48" s="357">
        <v>0</v>
      </c>
      <c r="G48" s="347">
        <v>0</v>
      </c>
      <c r="H48" s="346"/>
      <c r="I48" s="369">
        <v>0</v>
      </c>
      <c r="J48" s="357">
        <v>0</v>
      </c>
      <c r="K48" s="347">
        <v>0</v>
      </c>
      <c r="L48" s="346"/>
      <c r="M48" s="369">
        <v>0</v>
      </c>
      <c r="N48" s="357">
        <v>0</v>
      </c>
      <c r="O48" s="347">
        <v>0</v>
      </c>
      <c r="P48" s="346"/>
      <c r="Q48" s="369">
        <v>0</v>
      </c>
      <c r="R48" s="357">
        <f t="shared" si="8"/>
        <v>0</v>
      </c>
      <c r="S48" s="347">
        <v>0</v>
      </c>
      <c r="T48" s="346"/>
      <c r="U48" s="369">
        <v>0</v>
      </c>
      <c r="V48" s="357">
        <v>0</v>
      </c>
      <c r="W48" s="347">
        <v>0</v>
      </c>
      <c r="X48" s="346"/>
      <c r="Y48" s="369">
        <v>0</v>
      </c>
      <c r="Z48" s="357">
        <v>0</v>
      </c>
      <c r="AA48" s="347">
        <v>0</v>
      </c>
      <c r="AB48" s="346"/>
      <c r="AC48" s="369">
        <v>0</v>
      </c>
      <c r="AD48" s="357">
        <f t="shared" si="9"/>
        <v>0</v>
      </c>
      <c r="AE48" s="347">
        <v>0</v>
      </c>
      <c r="AF48" s="346"/>
      <c r="AG48" s="369">
        <v>0</v>
      </c>
      <c r="AH48" s="357">
        <v>0</v>
      </c>
      <c r="AI48" s="347">
        <v>0</v>
      </c>
      <c r="AJ48" s="346"/>
      <c r="AK48" s="369">
        <v>0</v>
      </c>
      <c r="AL48" s="357">
        <v>0</v>
      </c>
      <c r="AM48" s="347">
        <v>0</v>
      </c>
      <c r="AN48" s="346"/>
      <c r="AO48" s="369">
        <v>0</v>
      </c>
      <c r="AP48" s="357">
        <f t="shared" si="10"/>
        <v>0</v>
      </c>
      <c r="AQ48" s="347">
        <v>0</v>
      </c>
      <c r="AR48" s="346"/>
      <c r="AS48" s="369">
        <v>0</v>
      </c>
      <c r="AT48" s="357">
        <v>0</v>
      </c>
      <c r="AU48" s="347">
        <v>0</v>
      </c>
      <c r="AV48" s="346"/>
      <c r="AW48" s="369">
        <v>0</v>
      </c>
      <c r="AX48" s="357">
        <f t="shared" si="11"/>
        <v>0</v>
      </c>
      <c r="AY48" s="347">
        <v>0</v>
      </c>
      <c r="AZ48" s="346"/>
      <c r="BA48" s="369">
        <v>0</v>
      </c>
      <c r="BB48" s="370">
        <v>0</v>
      </c>
      <c r="BC48" s="370">
        <v>0</v>
      </c>
      <c r="BD48" s="84">
        <f t="shared" si="12"/>
        <v>0</v>
      </c>
      <c r="BE48" s="84">
        <v>0</v>
      </c>
      <c r="BF48" s="347">
        <f t="shared" si="13"/>
        <v>0</v>
      </c>
      <c r="BG48" s="369">
        <f t="shared" si="14"/>
        <v>0</v>
      </c>
    </row>
    <row r="49" spans="1:59" ht="15" hidden="1" thickBot="1" x14ac:dyDescent="0.25">
      <c r="A49" s="88" t="s">
        <v>157</v>
      </c>
      <c r="B49" s="372">
        <v>0</v>
      </c>
      <c r="C49" s="205">
        <v>0</v>
      </c>
      <c r="D49" s="371"/>
      <c r="E49" s="99">
        <f t="shared" si="7"/>
        <v>0</v>
      </c>
      <c r="F49" s="357">
        <v>0</v>
      </c>
      <c r="G49" s="347">
        <v>0</v>
      </c>
      <c r="H49" s="346"/>
      <c r="I49" s="369">
        <v>0</v>
      </c>
      <c r="J49" s="357">
        <v>0</v>
      </c>
      <c r="K49" s="347">
        <v>0</v>
      </c>
      <c r="L49" s="346"/>
      <c r="M49" s="369">
        <v>0</v>
      </c>
      <c r="N49" s="357">
        <v>0</v>
      </c>
      <c r="O49" s="347">
        <v>0</v>
      </c>
      <c r="P49" s="346"/>
      <c r="Q49" s="369">
        <v>0</v>
      </c>
      <c r="R49" s="357">
        <f t="shared" si="8"/>
        <v>0</v>
      </c>
      <c r="S49" s="347">
        <v>0</v>
      </c>
      <c r="T49" s="346"/>
      <c r="U49" s="369">
        <v>0</v>
      </c>
      <c r="V49" s="357">
        <v>0</v>
      </c>
      <c r="W49" s="347">
        <v>0</v>
      </c>
      <c r="X49" s="346"/>
      <c r="Y49" s="369">
        <v>0</v>
      </c>
      <c r="Z49" s="357">
        <v>0</v>
      </c>
      <c r="AA49" s="347">
        <v>0</v>
      </c>
      <c r="AB49" s="346"/>
      <c r="AC49" s="369">
        <v>0</v>
      </c>
      <c r="AD49" s="357">
        <f t="shared" si="9"/>
        <v>0</v>
      </c>
      <c r="AE49" s="347">
        <v>0</v>
      </c>
      <c r="AF49" s="346"/>
      <c r="AG49" s="369">
        <v>0</v>
      </c>
      <c r="AH49" s="357">
        <v>0</v>
      </c>
      <c r="AI49" s="347">
        <v>0</v>
      </c>
      <c r="AJ49" s="346"/>
      <c r="AK49" s="369">
        <v>0</v>
      </c>
      <c r="AL49" s="357">
        <v>0</v>
      </c>
      <c r="AM49" s="347">
        <v>0</v>
      </c>
      <c r="AN49" s="346"/>
      <c r="AO49" s="369">
        <v>0</v>
      </c>
      <c r="AP49" s="357">
        <f t="shared" si="10"/>
        <v>0</v>
      </c>
      <c r="AQ49" s="347">
        <v>0</v>
      </c>
      <c r="AR49" s="346"/>
      <c r="AS49" s="369">
        <v>0</v>
      </c>
      <c r="AT49" s="357">
        <v>0</v>
      </c>
      <c r="AU49" s="347">
        <v>0</v>
      </c>
      <c r="AV49" s="346"/>
      <c r="AW49" s="369">
        <v>0</v>
      </c>
      <c r="AX49" s="357">
        <f t="shared" si="11"/>
        <v>0</v>
      </c>
      <c r="AY49" s="347">
        <v>0</v>
      </c>
      <c r="AZ49" s="346"/>
      <c r="BA49" s="369">
        <v>0</v>
      </c>
      <c r="BB49" s="370">
        <v>0</v>
      </c>
      <c r="BC49" s="370">
        <v>0</v>
      </c>
      <c r="BD49" s="84">
        <f t="shared" si="12"/>
        <v>0</v>
      </c>
      <c r="BE49" s="84">
        <v>0</v>
      </c>
      <c r="BF49" s="347">
        <f t="shared" si="13"/>
        <v>0</v>
      </c>
      <c r="BG49" s="369">
        <f t="shared" si="14"/>
        <v>0</v>
      </c>
    </row>
    <row r="50" spans="1:59" ht="15" hidden="1" thickBot="1" x14ac:dyDescent="0.25">
      <c r="A50" s="88" t="s">
        <v>158</v>
      </c>
      <c r="B50" s="372">
        <v>0</v>
      </c>
      <c r="C50" s="205">
        <v>0</v>
      </c>
      <c r="D50" s="371"/>
      <c r="E50" s="99">
        <f t="shared" si="7"/>
        <v>0</v>
      </c>
      <c r="F50" s="357">
        <v>0</v>
      </c>
      <c r="G50" s="347">
        <v>0</v>
      </c>
      <c r="H50" s="346"/>
      <c r="I50" s="369">
        <v>0</v>
      </c>
      <c r="J50" s="357">
        <v>0</v>
      </c>
      <c r="K50" s="347">
        <v>0</v>
      </c>
      <c r="L50" s="346"/>
      <c r="M50" s="369">
        <v>0</v>
      </c>
      <c r="N50" s="357">
        <v>0</v>
      </c>
      <c r="O50" s="347">
        <v>0</v>
      </c>
      <c r="P50" s="346"/>
      <c r="Q50" s="369">
        <v>0</v>
      </c>
      <c r="R50" s="357">
        <f t="shared" si="8"/>
        <v>0</v>
      </c>
      <c r="S50" s="347">
        <v>0</v>
      </c>
      <c r="T50" s="346"/>
      <c r="U50" s="369">
        <v>0</v>
      </c>
      <c r="V50" s="357">
        <v>0</v>
      </c>
      <c r="W50" s="347">
        <v>0</v>
      </c>
      <c r="X50" s="346"/>
      <c r="Y50" s="369">
        <v>0</v>
      </c>
      <c r="Z50" s="357">
        <v>0</v>
      </c>
      <c r="AA50" s="347">
        <v>0</v>
      </c>
      <c r="AB50" s="346"/>
      <c r="AC50" s="369">
        <v>0</v>
      </c>
      <c r="AD50" s="357">
        <f t="shared" si="9"/>
        <v>0</v>
      </c>
      <c r="AE50" s="347">
        <v>0</v>
      </c>
      <c r="AF50" s="346"/>
      <c r="AG50" s="369">
        <v>0</v>
      </c>
      <c r="AH50" s="357">
        <v>0</v>
      </c>
      <c r="AI50" s="347">
        <v>0</v>
      </c>
      <c r="AJ50" s="346"/>
      <c r="AK50" s="369">
        <v>0</v>
      </c>
      <c r="AL50" s="357">
        <v>0</v>
      </c>
      <c r="AM50" s="347">
        <v>0</v>
      </c>
      <c r="AN50" s="346"/>
      <c r="AO50" s="369">
        <v>0</v>
      </c>
      <c r="AP50" s="357">
        <f t="shared" si="10"/>
        <v>0</v>
      </c>
      <c r="AQ50" s="347">
        <v>0</v>
      </c>
      <c r="AR50" s="346"/>
      <c r="AS50" s="369">
        <v>0</v>
      </c>
      <c r="AT50" s="357">
        <v>0</v>
      </c>
      <c r="AU50" s="347">
        <v>0</v>
      </c>
      <c r="AV50" s="346"/>
      <c r="AW50" s="369">
        <v>0</v>
      </c>
      <c r="AX50" s="357">
        <f t="shared" si="11"/>
        <v>0</v>
      </c>
      <c r="AY50" s="347">
        <v>0</v>
      </c>
      <c r="AZ50" s="346"/>
      <c r="BA50" s="369">
        <v>0</v>
      </c>
      <c r="BB50" s="370">
        <v>0</v>
      </c>
      <c r="BC50" s="370">
        <v>0</v>
      </c>
      <c r="BD50" s="84">
        <f t="shared" si="12"/>
        <v>0</v>
      </c>
      <c r="BE50" s="84">
        <v>0</v>
      </c>
      <c r="BF50" s="347">
        <f t="shared" si="13"/>
        <v>0</v>
      </c>
      <c r="BG50" s="369">
        <f t="shared" si="14"/>
        <v>0</v>
      </c>
    </row>
    <row r="51" spans="1:59" ht="15" hidden="1" thickBot="1" x14ac:dyDescent="0.25">
      <c r="A51" s="88" t="s">
        <v>159</v>
      </c>
      <c r="B51" s="372">
        <v>0</v>
      </c>
      <c r="C51" s="205">
        <v>0</v>
      </c>
      <c r="D51" s="371"/>
      <c r="E51" s="99">
        <f t="shared" si="7"/>
        <v>0</v>
      </c>
      <c r="F51" s="357">
        <v>0</v>
      </c>
      <c r="G51" s="347">
        <v>0</v>
      </c>
      <c r="H51" s="346"/>
      <c r="I51" s="369">
        <v>0</v>
      </c>
      <c r="J51" s="357">
        <v>0</v>
      </c>
      <c r="K51" s="347">
        <v>0</v>
      </c>
      <c r="L51" s="346"/>
      <c r="M51" s="369">
        <v>0</v>
      </c>
      <c r="N51" s="357">
        <v>0</v>
      </c>
      <c r="O51" s="347">
        <v>0</v>
      </c>
      <c r="P51" s="346"/>
      <c r="Q51" s="369">
        <v>0</v>
      </c>
      <c r="R51" s="357">
        <f t="shared" si="8"/>
        <v>0</v>
      </c>
      <c r="S51" s="347">
        <v>0</v>
      </c>
      <c r="T51" s="346"/>
      <c r="U51" s="369">
        <v>0</v>
      </c>
      <c r="V51" s="357">
        <v>0</v>
      </c>
      <c r="W51" s="347">
        <v>0</v>
      </c>
      <c r="X51" s="346"/>
      <c r="Y51" s="369">
        <v>0</v>
      </c>
      <c r="Z51" s="357">
        <v>0</v>
      </c>
      <c r="AA51" s="347">
        <v>0</v>
      </c>
      <c r="AB51" s="346"/>
      <c r="AC51" s="369">
        <v>0</v>
      </c>
      <c r="AD51" s="357">
        <f t="shared" si="9"/>
        <v>0</v>
      </c>
      <c r="AE51" s="347">
        <v>0</v>
      </c>
      <c r="AF51" s="346"/>
      <c r="AG51" s="369">
        <v>0</v>
      </c>
      <c r="AH51" s="357">
        <v>0</v>
      </c>
      <c r="AI51" s="347">
        <v>0</v>
      </c>
      <c r="AJ51" s="346"/>
      <c r="AK51" s="369">
        <v>0</v>
      </c>
      <c r="AL51" s="357">
        <v>0</v>
      </c>
      <c r="AM51" s="347">
        <v>0</v>
      </c>
      <c r="AN51" s="346"/>
      <c r="AO51" s="369">
        <v>0</v>
      </c>
      <c r="AP51" s="357">
        <f t="shared" si="10"/>
        <v>0</v>
      </c>
      <c r="AQ51" s="347">
        <v>0</v>
      </c>
      <c r="AR51" s="346"/>
      <c r="AS51" s="369">
        <v>0</v>
      </c>
      <c r="AT51" s="357">
        <v>0</v>
      </c>
      <c r="AU51" s="347">
        <v>0</v>
      </c>
      <c r="AV51" s="346"/>
      <c r="AW51" s="369">
        <v>0</v>
      </c>
      <c r="AX51" s="357">
        <f t="shared" si="11"/>
        <v>0</v>
      </c>
      <c r="AY51" s="347">
        <v>0</v>
      </c>
      <c r="AZ51" s="346"/>
      <c r="BA51" s="369">
        <v>0</v>
      </c>
      <c r="BB51" s="370">
        <v>0</v>
      </c>
      <c r="BC51" s="370">
        <v>0</v>
      </c>
      <c r="BD51" s="84">
        <f t="shared" si="12"/>
        <v>0</v>
      </c>
      <c r="BE51" s="84">
        <v>0</v>
      </c>
      <c r="BF51" s="347">
        <f t="shared" si="13"/>
        <v>0</v>
      </c>
      <c r="BG51" s="369">
        <f t="shared" si="14"/>
        <v>0</v>
      </c>
    </row>
    <row r="52" spans="1:59" ht="15" hidden="1" thickBot="1" x14ac:dyDescent="0.25">
      <c r="A52" s="88" t="s">
        <v>160</v>
      </c>
      <c r="B52" s="372">
        <v>0</v>
      </c>
      <c r="C52" s="205">
        <v>0</v>
      </c>
      <c r="D52" s="371"/>
      <c r="E52" s="99">
        <f t="shared" si="7"/>
        <v>0</v>
      </c>
      <c r="F52" s="357">
        <v>0</v>
      </c>
      <c r="G52" s="347">
        <v>0</v>
      </c>
      <c r="H52" s="346"/>
      <c r="I52" s="369">
        <v>0</v>
      </c>
      <c r="J52" s="357">
        <v>0</v>
      </c>
      <c r="K52" s="347">
        <v>0</v>
      </c>
      <c r="L52" s="346"/>
      <c r="M52" s="369">
        <v>0</v>
      </c>
      <c r="N52" s="357">
        <v>0</v>
      </c>
      <c r="O52" s="347">
        <v>0</v>
      </c>
      <c r="P52" s="346"/>
      <c r="Q52" s="369">
        <v>0</v>
      </c>
      <c r="R52" s="357">
        <f t="shared" si="8"/>
        <v>0</v>
      </c>
      <c r="S52" s="347">
        <v>0</v>
      </c>
      <c r="T52" s="346"/>
      <c r="U52" s="369">
        <v>0</v>
      </c>
      <c r="V52" s="357">
        <v>0</v>
      </c>
      <c r="W52" s="347">
        <v>0</v>
      </c>
      <c r="X52" s="346"/>
      <c r="Y52" s="369">
        <v>0</v>
      </c>
      <c r="Z52" s="357">
        <v>0</v>
      </c>
      <c r="AA52" s="347">
        <v>0</v>
      </c>
      <c r="AB52" s="346"/>
      <c r="AC52" s="369">
        <v>0</v>
      </c>
      <c r="AD52" s="357">
        <f t="shared" si="9"/>
        <v>0</v>
      </c>
      <c r="AE52" s="347">
        <v>0</v>
      </c>
      <c r="AF52" s="346"/>
      <c r="AG52" s="369">
        <v>0</v>
      </c>
      <c r="AH52" s="357">
        <v>0</v>
      </c>
      <c r="AI52" s="347">
        <v>0</v>
      </c>
      <c r="AJ52" s="346"/>
      <c r="AK52" s="369">
        <v>0</v>
      </c>
      <c r="AL52" s="357">
        <v>0</v>
      </c>
      <c r="AM52" s="347">
        <v>0</v>
      </c>
      <c r="AN52" s="346"/>
      <c r="AO52" s="369">
        <v>0</v>
      </c>
      <c r="AP52" s="357">
        <f t="shared" si="10"/>
        <v>0</v>
      </c>
      <c r="AQ52" s="347">
        <v>0</v>
      </c>
      <c r="AR52" s="346"/>
      <c r="AS52" s="369">
        <v>0</v>
      </c>
      <c r="AT52" s="357">
        <v>0</v>
      </c>
      <c r="AU52" s="347">
        <v>0</v>
      </c>
      <c r="AV52" s="346"/>
      <c r="AW52" s="369">
        <v>0</v>
      </c>
      <c r="AX52" s="357">
        <f t="shared" si="11"/>
        <v>0</v>
      </c>
      <c r="AY52" s="347">
        <v>0</v>
      </c>
      <c r="AZ52" s="346"/>
      <c r="BA52" s="369">
        <v>0</v>
      </c>
      <c r="BB52" s="370">
        <v>0</v>
      </c>
      <c r="BC52" s="370">
        <v>0</v>
      </c>
      <c r="BD52" s="84">
        <f t="shared" si="12"/>
        <v>0</v>
      </c>
      <c r="BE52" s="84">
        <v>0</v>
      </c>
      <c r="BF52" s="347">
        <f t="shared" si="13"/>
        <v>0</v>
      </c>
      <c r="BG52" s="369">
        <f t="shared" si="14"/>
        <v>0</v>
      </c>
    </row>
    <row r="53" spans="1:59" ht="15" hidden="1" thickBot="1" x14ac:dyDescent="0.25">
      <c r="A53" s="88" t="s">
        <v>161</v>
      </c>
      <c r="B53" s="372">
        <v>0</v>
      </c>
      <c r="C53" s="205">
        <v>0</v>
      </c>
      <c r="D53" s="371"/>
      <c r="E53" s="99">
        <f t="shared" si="7"/>
        <v>0</v>
      </c>
      <c r="F53" s="357">
        <v>0</v>
      </c>
      <c r="G53" s="347">
        <v>0</v>
      </c>
      <c r="H53" s="346"/>
      <c r="I53" s="369">
        <v>0</v>
      </c>
      <c r="J53" s="357">
        <v>0</v>
      </c>
      <c r="K53" s="347">
        <v>0</v>
      </c>
      <c r="L53" s="346"/>
      <c r="M53" s="369">
        <v>0</v>
      </c>
      <c r="N53" s="357">
        <v>0</v>
      </c>
      <c r="O53" s="347">
        <v>0</v>
      </c>
      <c r="P53" s="346"/>
      <c r="Q53" s="369">
        <v>0</v>
      </c>
      <c r="R53" s="357">
        <f t="shared" si="8"/>
        <v>0</v>
      </c>
      <c r="S53" s="347">
        <v>0</v>
      </c>
      <c r="T53" s="346"/>
      <c r="U53" s="369">
        <v>0</v>
      </c>
      <c r="V53" s="357">
        <v>0</v>
      </c>
      <c r="W53" s="347">
        <v>0</v>
      </c>
      <c r="X53" s="346"/>
      <c r="Y53" s="369">
        <v>0</v>
      </c>
      <c r="Z53" s="357">
        <v>0</v>
      </c>
      <c r="AA53" s="347">
        <v>0</v>
      </c>
      <c r="AB53" s="346"/>
      <c r="AC53" s="369">
        <v>0</v>
      </c>
      <c r="AD53" s="357">
        <f t="shared" si="9"/>
        <v>0</v>
      </c>
      <c r="AE53" s="347">
        <v>0</v>
      </c>
      <c r="AF53" s="346"/>
      <c r="AG53" s="369">
        <v>0</v>
      </c>
      <c r="AH53" s="357">
        <v>0</v>
      </c>
      <c r="AI53" s="347">
        <v>0</v>
      </c>
      <c r="AJ53" s="346"/>
      <c r="AK53" s="369">
        <v>0</v>
      </c>
      <c r="AL53" s="357">
        <v>0</v>
      </c>
      <c r="AM53" s="347">
        <v>0</v>
      </c>
      <c r="AN53" s="346"/>
      <c r="AO53" s="369">
        <v>0</v>
      </c>
      <c r="AP53" s="357">
        <f t="shared" si="10"/>
        <v>0</v>
      </c>
      <c r="AQ53" s="347">
        <v>0</v>
      </c>
      <c r="AR53" s="346"/>
      <c r="AS53" s="369">
        <v>0</v>
      </c>
      <c r="AT53" s="357">
        <v>0</v>
      </c>
      <c r="AU53" s="347">
        <v>0</v>
      </c>
      <c r="AV53" s="346"/>
      <c r="AW53" s="369">
        <v>0</v>
      </c>
      <c r="AX53" s="357">
        <f t="shared" si="11"/>
        <v>0</v>
      </c>
      <c r="AY53" s="347">
        <v>0</v>
      </c>
      <c r="AZ53" s="346"/>
      <c r="BA53" s="369">
        <v>0</v>
      </c>
      <c r="BB53" s="370">
        <v>0</v>
      </c>
      <c r="BC53" s="370">
        <v>0</v>
      </c>
      <c r="BD53" s="84">
        <f t="shared" si="12"/>
        <v>0</v>
      </c>
      <c r="BE53" s="84">
        <v>0</v>
      </c>
      <c r="BF53" s="347">
        <f t="shared" si="13"/>
        <v>0</v>
      </c>
      <c r="BG53" s="369">
        <f t="shared" si="14"/>
        <v>0</v>
      </c>
    </row>
    <row r="54" spans="1:59" ht="15" hidden="1" thickBot="1" x14ac:dyDescent="0.25">
      <c r="A54" s="88" t="s">
        <v>162</v>
      </c>
      <c r="B54" s="372">
        <v>0</v>
      </c>
      <c r="C54" s="205">
        <v>0</v>
      </c>
      <c r="D54" s="371"/>
      <c r="E54" s="99">
        <f t="shared" si="7"/>
        <v>0</v>
      </c>
      <c r="F54" s="357">
        <v>0</v>
      </c>
      <c r="G54" s="347">
        <v>0</v>
      </c>
      <c r="H54" s="346"/>
      <c r="I54" s="369">
        <v>0</v>
      </c>
      <c r="J54" s="357">
        <v>0</v>
      </c>
      <c r="K54" s="347">
        <v>0</v>
      </c>
      <c r="L54" s="346"/>
      <c r="M54" s="369">
        <v>0</v>
      </c>
      <c r="N54" s="357">
        <v>0</v>
      </c>
      <c r="O54" s="347">
        <v>0</v>
      </c>
      <c r="P54" s="346"/>
      <c r="Q54" s="369">
        <v>0</v>
      </c>
      <c r="R54" s="357">
        <f t="shared" si="8"/>
        <v>0</v>
      </c>
      <c r="S54" s="347">
        <v>0</v>
      </c>
      <c r="T54" s="346"/>
      <c r="U54" s="369">
        <v>0</v>
      </c>
      <c r="V54" s="357">
        <v>0</v>
      </c>
      <c r="W54" s="347">
        <v>0</v>
      </c>
      <c r="X54" s="346"/>
      <c r="Y54" s="369">
        <v>0</v>
      </c>
      <c r="Z54" s="357">
        <v>0</v>
      </c>
      <c r="AA54" s="347">
        <v>0</v>
      </c>
      <c r="AB54" s="346"/>
      <c r="AC54" s="369">
        <v>0</v>
      </c>
      <c r="AD54" s="357">
        <f t="shared" si="9"/>
        <v>0</v>
      </c>
      <c r="AE54" s="347">
        <v>0</v>
      </c>
      <c r="AF54" s="346"/>
      <c r="AG54" s="369">
        <v>0</v>
      </c>
      <c r="AH54" s="357">
        <v>0</v>
      </c>
      <c r="AI54" s="347">
        <v>0</v>
      </c>
      <c r="AJ54" s="346"/>
      <c r="AK54" s="369">
        <v>0</v>
      </c>
      <c r="AL54" s="357">
        <v>0</v>
      </c>
      <c r="AM54" s="347">
        <v>0</v>
      </c>
      <c r="AN54" s="346"/>
      <c r="AO54" s="369">
        <v>0</v>
      </c>
      <c r="AP54" s="357">
        <f t="shared" si="10"/>
        <v>0</v>
      </c>
      <c r="AQ54" s="347">
        <v>0</v>
      </c>
      <c r="AR54" s="346"/>
      <c r="AS54" s="369">
        <v>0</v>
      </c>
      <c r="AT54" s="357">
        <v>0</v>
      </c>
      <c r="AU54" s="347">
        <v>0</v>
      </c>
      <c r="AV54" s="346"/>
      <c r="AW54" s="369">
        <v>0</v>
      </c>
      <c r="AX54" s="357">
        <f t="shared" si="11"/>
        <v>0</v>
      </c>
      <c r="AY54" s="347">
        <v>0</v>
      </c>
      <c r="AZ54" s="346"/>
      <c r="BA54" s="369">
        <v>0</v>
      </c>
      <c r="BB54" s="370">
        <v>0</v>
      </c>
      <c r="BC54" s="370">
        <v>0</v>
      </c>
      <c r="BD54" s="84">
        <f t="shared" si="12"/>
        <v>0</v>
      </c>
      <c r="BE54" s="84">
        <v>0</v>
      </c>
      <c r="BF54" s="347">
        <f t="shared" si="13"/>
        <v>0</v>
      </c>
      <c r="BG54" s="369">
        <f t="shared" si="14"/>
        <v>0</v>
      </c>
    </row>
    <row r="55" spans="1:59" ht="15" hidden="1" thickBot="1" x14ac:dyDescent="0.25">
      <c r="A55" s="88" t="s">
        <v>130</v>
      </c>
      <c r="B55" s="372">
        <v>0</v>
      </c>
      <c r="C55" s="205">
        <v>0</v>
      </c>
      <c r="D55" s="371"/>
      <c r="E55" s="99">
        <f t="shared" si="7"/>
        <v>0</v>
      </c>
      <c r="F55" s="357">
        <v>0</v>
      </c>
      <c r="G55" s="347">
        <v>0</v>
      </c>
      <c r="H55" s="346"/>
      <c r="I55" s="369">
        <v>0</v>
      </c>
      <c r="J55" s="357">
        <v>0</v>
      </c>
      <c r="K55" s="347">
        <v>0</v>
      </c>
      <c r="L55" s="346"/>
      <c r="M55" s="369">
        <v>0</v>
      </c>
      <c r="N55" s="357">
        <v>0</v>
      </c>
      <c r="O55" s="347">
        <v>0</v>
      </c>
      <c r="P55" s="346"/>
      <c r="Q55" s="369">
        <v>0</v>
      </c>
      <c r="R55" s="357">
        <f t="shared" si="8"/>
        <v>0</v>
      </c>
      <c r="S55" s="347">
        <v>0</v>
      </c>
      <c r="T55" s="346"/>
      <c r="U55" s="369">
        <v>0</v>
      </c>
      <c r="V55" s="357">
        <v>0</v>
      </c>
      <c r="W55" s="347">
        <v>0</v>
      </c>
      <c r="X55" s="346"/>
      <c r="Y55" s="369">
        <v>0</v>
      </c>
      <c r="Z55" s="357">
        <v>0</v>
      </c>
      <c r="AA55" s="347">
        <v>0</v>
      </c>
      <c r="AB55" s="346"/>
      <c r="AC55" s="369">
        <v>0</v>
      </c>
      <c r="AD55" s="357">
        <f t="shared" si="9"/>
        <v>0</v>
      </c>
      <c r="AE55" s="347">
        <v>0</v>
      </c>
      <c r="AF55" s="346"/>
      <c r="AG55" s="369">
        <v>0</v>
      </c>
      <c r="AH55" s="357">
        <v>0</v>
      </c>
      <c r="AI55" s="347">
        <v>0</v>
      </c>
      <c r="AJ55" s="346"/>
      <c r="AK55" s="369">
        <v>0</v>
      </c>
      <c r="AL55" s="357">
        <v>0</v>
      </c>
      <c r="AM55" s="347">
        <v>0</v>
      </c>
      <c r="AN55" s="346"/>
      <c r="AO55" s="369">
        <v>0</v>
      </c>
      <c r="AP55" s="357">
        <f t="shared" si="10"/>
        <v>0</v>
      </c>
      <c r="AQ55" s="347">
        <v>0</v>
      </c>
      <c r="AR55" s="346"/>
      <c r="AS55" s="369">
        <v>0</v>
      </c>
      <c r="AT55" s="357">
        <v>0</v>
      </c>
      <c r="AU55" s="347">
        <v>0</v>
      </c>
      <c r="AV55" s="346"/>
      <c r="AW55" s="369">
        <v>0</v>
      </c>
      <c r="AX55" s="357">
        <f t="shared" si="11"/>
        <v>0</v>
      </c>
      <c r="AY55" s="347">
        <v>0</v>
      </c>
      <c r="AZ55" s="346"/>
      <c r="BA55" s="369">
        <v>0</v>
      </c>
      <c r="BB55" s="370">
        <v>0</v>
      </c>
      <c r="BC55" s="370">
        <v>0</v>
      </c>
      <c r="BD55" s="84">
        <f t="shared" si="12"/>
        <v>0</v>
      </c>
      <c r="BE55" s="84">
        <v>0</v>
      </c>
      <c r="BF55" s="347">
        <f t="shared" si="13"/>
        <v>0</v>
      </c>
      <c r="BG55" s="369">
        <f t="shared" si="14"/>
        <v>0</v>
      </c>
    </row>
    <row r="56" spans="1:59" ht="16.5" thickTop="1" thickBot="1" x14ac:dyDescent="0.3">
      <c r="A56" s="82" t="s">
        <v>40</v>
      </c>
      <c r="B56" s="368"/>
      <c r="C56" s="367">
        <f>SUM(C11,C38,C41,C43)</f>
        <v>1572674.6620000005</v>
      </c>
      <c r="D56" s="367"/>
      <c r="E56" s="367">
        <f>SUM(E11,E38,E41,E43)</f>
        <v>1906753.8420000006</v>
      </c>
      <c r="F56" s="366">
        <f>SUM(F11,F38,F41,F43)</f>
        <v>27839.931666666671</v>
      </c>
      <c r="G56" s="365">
        <f>SUM(G11,G38,G41,G43)</f>
        <v>0</v>
      </c>
      <c r="H56" s="364" t="e">
        <f>SUM(H12,#REF!,H41,H43)</f>
        <v>#REF!</v>
      </c>
      <c r="I56" s="363">
        <f>SUM(I11,I38,I41,I43)</f>
        <v>0</v>
      </c>
      <c r="J56" s="366">
        <f>SUM(J11,J38,J41,J43)</f>
        <v>27839.931666666671</v>
      </c>
      <c r="K56" s="365">
        <f>SUM(K11,K38,K41,K43)</f>
        <v>0</v>
      </c>
      <c r="L56" s="364" t="e">
        <f>SUM(L12,#REF!,L41,L43)</f>
        <v>#REF!</v>
      </c>
      <c r="M56" s="363">
        <f>SUM(M11,M38,M41,M43)</f>
        <v>0</v>
      </c>
      <c r="N56" s="366">
        <f>SUM(N11,N38,N41,N43)</f>
        <v>27839.931666666671</v>
      </c>
      <c r="O56" s="365">
        <f>SUM(O11,O38,O41,O43)</f>
        <v>0</v>
      </c>
      <c r="P56" s="364" t="e">
        <f>SUM(P12,#REF!,P41,P43)</f>
        <v>#REF!</v>
      </c>
      <c r="Q56" s="363">
        <f>SUM(Q11,Q38,Q41,Q43)</f>
        <v>0</v>
      </c>
      <c r="R56" s="366">
        <f>SUM(R11,R38,R41,R43)</f>
        <v>395992.68866666663</v>
      </c>
      <c r="S56" s="365">
        <f>SUM(S11,S38,S41,S43)</f>
        <v>0</v>
      </c>
      <c r="T56" s="364" t="e">
        <f>SUM(T12,#REF!,T41,T43)</f>
        <v>#REF!</v>
      </c>
      <c r="U56" s="363">
        <f>SUM(U11,U38,U41,U43)</f>
        <v>0</v>
      </c>
      <c r="V56" s="366">
        <f>SUM(V11,V38,V41,V43)</f>
        <v>52855.840166666669</v>
      </c>
      <c r="W56" s="365">
        <f>SUM(W11,W38,W41,W43)</f>
        <v>0</v>
      </c>
      <c r="X56" s="364" t="e">
        <f>SUM(X12,#REF!,X41,X43)</f>
        <v>#REF!</v>
      </c>
      <c r="Y56" s="363">
        <f>SUM(Y11,Y38,Y41,Y43)</f>
        <v>0</v>
      </c>
      <c r="Z56" s="366">
        <f>SUM(Z11,Z38,Z41,Z43)</f>
        <v>27839.931666666671</v>
      </c>
      <c r="AA56" s="365">
        <f>SUM(AA11,AA38,AA41,AA43)</f>
        <v>0</v>
      </c>
      <c r="AB56" s="364" t="e">
        <f>SUM(AB12,#REF!,AB41,AB43)</f>
        <v>#REF!</v>
      </c>
      <c r="AC56" s="363">
        <f>SUM(AC11,AC38,AC41,AC43)</f>
        <v>0</v>
      </c>
      <c r="AD56" s="366">
        <f>SUM(AD11,AD38,AD41,AD43)</f>
        <v>395992.68866666663</v>
      </c>
      <c r="AE56" s="365">
        <f>SUM(AE11,AE38,AE41,AE43)</f>
        <v>0</v>
      </c>
      <c r="AF56" s="364" t="e">
        <f>SUM(AF12,#REF!,AF41,AF43)</f>
        <v>#REF!</v>
      </c>
      <c r="AG56" s="363">
        <f>SUM(AG11,AG38,AG41,AG43)</f>
        <v>0</v>
      </c>
      <c r="AH56" s="366">
        <f>SUM(AH11,AH38,AH41,AH43)</f>
        <v>52855.840166666669</v>
      </c>
      <c r="AI56" s="365">
        <f>SUM(AI11,AI38,AI41,AI43)</f>
        <v>0</v>
      </c>
      <c r="AJ56" s="364" t="e">
        <f>SUM(AJ12,#REF!,AJ41,AJ43)</f>
        <v>#REF!</v>
      </c>
      <c r="AK56" s="363">
        <f>SUM(AK11,AK38,AK41,AK43)</f>
        <v>0</v>
      </c>
      <c r="AL56" s="366">
        <f>SUM(AL11,AL38,AL41,AL43)</f>
        <v>27839.931666666671</v>
      </c>
      <c r="AM56" s="365">
        <f>SUM(AM11,AM38,AM41,AM43)</f>
        <v>0</v>
      </c>
      <c r="AN56" s="364" t="e">
        <f>SUM(AN12,#REF!,AN41,AN43)</f>
        <v>#REF!</v>
      </c>
      <c r="AO56" s="363">
        <f>SUM(AO11,AO38,AO41,AO43)</f>
        <v>0</v>
      </c>
      <c r="AP56" s="366">
        <f>SUM(AP11,AP38,AP41,AP43)</f>
        <v>395992.68866666663</v>
      </c>
      <c r="AQ56" s="365">
        <f>SUM(AQ11,AQ38,AQ41,AQ43)</f>
        <v>0</v>
      </c>
      <c r="AR56" s="364" t="e">
        <f>SUM(AR12,#REF!,AR41,AR43)</f>
        <v>#REF!</v>
      </c>
      <c r="AS56" s="363">
        <f>SUM(AS11,AS38,AS41,AS43)</f>
        <v>0</v>
      </c>
      <c r="AT56" s="366">
        <f>SUM(AT11,AT38,AT41,AT43)</f>
        <v>52855.840166666669</v>
      </c>
      <c r="AU56" s="365">
        <f>SUM(AU11,AU38,AU41,AU43)</f>
        <v>0</v>
      </c>
      <c r="AV56" s="364" t="e">
        <f>SUM(AV12,#REF!,AV41,AV43)</f>
        <v>#REF!</v>
      </c>
      <c r="AW56" s="363">
        <f>SUM(AW11,AW38,AW41,AW43)</f>
        <v>0</v>
      </c>
      <c r="AX56" s="366">
        <f>SUM(AX11,AX38,AX41,AX43)</f>
        <v>421008.59716666676</v>
      </c>
      <c r="AY56" s="365">
        <f>SUM(AY11,AY38,AY41,AY43)</f>
        <v>0</v>
      </c>
      <c r="AZ56" s="364" t="e">
        <f>SUM(AZ12,#REF!,AZ41,AZ43)</f>
        <v>#REF!</v>
      </c>
      <c r="BA56" s="363">
        <f>SUM(BA11,BA38,BA41,BA43)</f>
        <v>0</v>
      </c>
      <c r="BB56" s="362">
        <f>SUM(BB11,BB41,BB43)</f>
        <v>0</v>
      </c>
      <c r="BC56" s="361">
        <f>SUM(BC11,BC41,BC43)</f>
        <v>0</v>
      </c>
      <c r="BD56" s="360">
        <f>SUM(BD12,BD38,BD41,BD43)</f>
        <v>1906753.8420000006</v>
      </c>
      <c r="BE56" s="360">
        <f>SUM(BE12,BE38,BE41,BE43)</f>
        <v>1906753.8420000006</v>
      </c>
      <c r="BF56" s="359">
        <f>SUM(BF11,BF41,BF43)</f>
        <v>1308375.7973999998</v>
      </c>
      <c r="BG56" s="358">
        <f>SUM(BG11,BG41,BG43)</f>
        <v>0</v>
      </c>
    </row>
    <row r="57" spans="1:59" x14ac:dyDescent="0.2">
      <c r="A57" s="343" t="s">
        <v>91</v>
      </c>
      <c r="B57" s="354"/>
      <c r="C57" s="353"/>
      <c r="D57" s="352"/>
      <c r="E57" s="351"/>
      <c r="F57" s="357">
        <f>F56</f>
        <v>27839.931666666671</v>
      </c>
      <c r="G57" s="355"/>
      <c r="H57" s="350"/>
      <c r="I57" s="345"/>
      <c r="J57" s="356">
        <f>F57+J56</f>
        <v>55679.863333333342</v>
      </c>
      <c r="K57" s="355"/>
      <c r="L57" s="350"/>
      <c r="M57" s="345"/>
      <c r="N57" s="356">
        <f>J57+N56</f>
        <v>83519.795000000013</v>
      </c>
      <c r="O57" s="355"/>
      <c r="P57" s="350"/>
      <c r="Q57" s="345"/>
      <c r="R57" s="356">
        <f>N57+R56</f>
        <v>479512.48366666667</v>
      </c>
      <c r="S57" s="355"/>
      <c r="T57" s="350"/>
      <c r="U57" s="350"/>
      <c r="V57" s="356">
        <f>R57+V56</f>
        <v>532368.32383333333</v>
      </c>
      <c r="W57" s="355"/>
      <c r="X57" s="350"/>
      <c r="Y57" s="345"/>
      <c r="Z57" s="356">
        <f>V57+Z56</f>
        <v>560208.25549999997</v>
      </c>
      <c r="AA57" s="355"/>
      <c r="AB57" s="350"/>
      <c r="AC57" s="345"/>
      <c r="AD57" s="356">
        <f>Z57+AD56</f>
        <v>956200.9441666666</v>
      </c>
      <c r="AE57" s="355"/>
      <c r="AF57" s="350"/>
      <c r="AG57" s="345"/>
      <c r="AH57" s="356">
        <f>AD57+AH56</f>
        <v>1009056.7843333333</v>
      </c>
      <c r="AI57" s="355"/>
      <c r="AJ57" s="350"/>
      <c r="AK57" s="345"/>
      <c r="AL57" s="356">
        <f>AH57+AL56</f>
        <v>1036896.7159999999</v>
      </c>
      <c r="AM57" s="355"/>
      <c r="AN57" s="350"/>
      <c r="AO57" s="345"/>
      <c r="AP57" s="356">
        <f>AL57+AP56</f>
        <v>1432889.4046666664</v>
      </c>
      <c r="AQ57" s="355"/>
      <c r="AR57" s="350"/>
      <c r="AS57" s="345"/>
      <c r="AT57" s="356">
        <f>AP57+AT56</f>
        <v>1485745.2448333332</v>
      </c>
      <c r="AU57" s="355"/>
      <c r="AV57" s="350"/>
      <c r="AW57" s="345"/>
      <c r="AX57" s="356">
        <f>AT57+AX56</f>
        <v>1906753.8419999999</v>
      </c>
      <c r="AY57" s="355"/>
      <c r="AZ57" s="350"/>
      <c r="BA57" s="345"/>
      <c r="BB57" s="344"/>
      <c r="BC57" s="344"/>
      <c r="BD57" s="332"/>
      <c r="BE57" s="332"/>
      <c r="BF57" s="332"/>
      <c r="BG57" s="332"/>
    </row>
    <row r="58" spans="1:59" x14ac:dyDescent="0.2">
      <c r="A58" s="343" t="s">
        <v>131</v>
      </c>
      <c r="B58" s="354"/>
      <c r="C58" s="353"/>
      <c r="D58" s="352"/>
      <c r="E58" s="351"/>
      <c r="F58" s="349"/>
      <c r="G58" s="347">
        <f>G56</f>
        <v>0</v>
      </c>
      <c r="H58" s="346"/>
      <c r="I58" s="345"/>
      <c r="J58" s="348"/>
      <c r="K58" s="347">
        <f>G58+K56</f>
        <v>0</v>
      </c>
      <c r="L58" s="346"/>
      <c r="M58" s="345"/>
      <c r="N58" s="349"/>
      <c r="O58" s="347">
        <f>K58+O56</f>
        <v>0</v>
      </c>
      <c r="P58" s="346"/>
      <c r="Q58" s="345"/>
      <c r="R58" s="349"/>
      <c r="S58" s="347">
        <f>O58+S56</f>
        <v>0</v>
      </c>
      <c r="T58" s="346"/>
      <c r="U58" s="350"/>
      <c r="V58" s="349"/>
      <c r="W58" s="347">
        <f>S58+W56</f>
        <v>0</v>
      </c>
      <c r="X58" s="346"/>
      <c r="Y58" s="345"/>
      <c r="Z58" s="349"/>
      <c r="AA58" s="347">
        <f>W58+AA56</f>
        <v>0</v>
      </c>
      <c r="AB58" s="346"/>
      <c r="AC58" s="345"/>
      <c r="AD58" s="349"/>
      <c r="AE58" s="347">
        <f>AA58+AE56</f>
        <v>0</v>
      </c>
      <c r="AF58" s="346"/>
      <c r="AG58" s="345"/>
      <c r="AH58" s="348"/>
      <c r="AI58" s="347">
        <f>AE58+AI56</f>
        <v>0</v>
      </c>
      <c r="AJ58" s="346"/>
      <c r="AK58" s="345"/>
      <c r="AL58" s="348"/>
      <c r="AM58" s="347">
        <f>AI58+AM56</f>
        <v>0</v>
      </c>
      <c r="AN58" s="346"/>
      <c r="AO58" s="345"/>
      <c r="AP58" s="348"/>
      <c r="AQ58" s="347">
        <f>AM58+AQ56</f>
        <v>0</v>
      </c>
      <c r="AR58" s="346"/>
      <c r="AS58" s="345"/>
      <c r="AT58" s="348"/>
      <c r="AU58" s="347">
        <f>AQ58+AU56</f>
        <v>0</v>
      </c>
      <c r="AV58" s="346"/>
      <c r="AW58" s="345"/>
      <c r="AX58" s="348"/>
      <c r="AY58" s="347">
        <f>AU58+AY56</f>
        <v>0</v>
      </c>
      <c r="AZ58" s="346"/>
      <c r="BA58" s="345"/>
      <c r="BB58" s="344"/>
      <c r="BC58" s="344"/>
      <c r="BD58" s="332"/>
      <c r="BE58" s="332"/>
      <c r="BF58" s="332"/>
      <c r="BG58" s="332"/>
    </row>
    <row r="59" spans="1:59" ht="15" thickBot="1" x14ac:dyDescent="0.25">
      <c r="A59" s="343" t="s">
        <v>132</v>
      </c>
      <c r="B59" s="342"/>
      <c r="C59" s="341"/>
      <c r="D59" s="340"/>
      <c r="E59" s="339"/>
      <c r="F59" s="337"/>
      <c r="G59" s="335"/>
      <c r="H59" s="334"/>
      <c r="I59" s="333">
        <f>I56</f>
        <v>0</v>
      </c>
      <c r="J59" s="336"/>
      <c r="K59" s="335"/>
      <c r="L59" s="334"/>
      <c r="M59" s="333">
        <f>I59+M56</f>
        <v>0</v>
      </c>
      <c r="N59" s="337"/>
      <c r="O59" s="335"/>
      <c r="P59" s="334"/>
      <c r="Q59" s="333">
        <f>M59+Q56</f>
        <v>0</v>
      </c>
      <c r="R59" s="337"/>
      <c r="S59" s="335"/>
      <c r="T59" s="334"/>
      <c r="U59" s="338">
        <f>Q59+U56</f>
        <v>0</v>
      </c>
      <c r="V59" s="337"/>
      <c r="W59" s="335"/>
      <c r="X59" s="334"/>
      <c r="Y59" s="333">
        <f>U59+Y56</f>
        <v>0</v>
      </c>
      <c r="Z59" s="337"/>
      <c r="AA59" s="335"/>
      <c r="AB59" s="334"/>
      <c r="AC59" s="333">
        <f>Y59+AC56</f>
        <v>0</v>
      </c>
      <c r="AD59" s="337"/>
      <c r="AE59" s="335"/>
      <c r="AF59" s="334"/>
      <c r="AG59" s="333">
        <f>AC59+AG56</f>
        <v>0</v>
      </c>
      <c r="AH59" s="336"/>
      <c r="AI59" s="335"/>
      <c r="AJ59" s="334"/>
      <c r="AK59" s="333">
        <f>AG59+AK56</f>
        <v>0</v>
      </c>
      <c r="AL59" s="336"/>
      <c r="AM59" s="335"/>
      <c r="AN59" s="334"/>
      <c r="AO59" s="333">
        <f>AK59+AO56</f>
        <v>0</v>
      </c>
      <c r="AP59" s="336"/>
      <c r="AQ59" s="335"/>
      <c r="AR59" s="334"/>
      <c r="AS59" s="333">
        <f>AO59+AS56</f>
        <v>0</v>
      </c>
      <c r="AT59" s="336"/>
      <c r="AU59" s="335"/>
      <c r="AV59" s="334"/>
      <c r="AW59" s="333">
        <f>AS59+AW56</f>
        <v>0</v>
      </c>
      <c r="AX59" s="336"/>
      <c r="AY59" s="335"/>
      <c r="AZ59" s="334"/>
      <c r="BA59" s="333">
        <f>AW59+BA56</f>
        <v>0</v>
      </c>
      <c r="BB59" s="332"/>
      <c r="BC59" s="332"/>
      <c r="BD59" s="332"/>
      <c r="BE59" s="332"/>
      <c r="BF59" s="332"/>
      <c r="BG59" s="332"/>
    </row>
    <row r="60" spans="1:59" x14ac:dyDescent="0.2">
      <c r="K60" s="332">
        <f>J57-K58</f>
        <v>55679.863333333342</v>
      </c>
      <c r="L60" s="332"/>
      <c r="M60" s="332">
        <f>J57-M59</f>
        <v>55679.863333333342</v>
      </c>
      <c r="O60" s="332">
        <f>N57-O58</f>
        <v>83519.795000000013</v>
      </c>
      <c r="P60" s="332"/>
      <c r="Q60" s="332">
        <f>O58-Q59</f>
        <v>0</v>
      </c>
      <c r="S60" s="332">
        <f>R57-S58</f>
        <v>479512.48366666667</v>
      </c>
      <c r="T60" s="332"/>
      <c r="U60" s="332">
        <f>R57-U59</f>
        <v>479512.48366666667</v>
      </c>
      <c r="W60" s="332">
        <f>V57-W58</f>
        <v>532368.32383333333</v>
      </c>
      <c r="X60" s="332"/>
      <c r="Y60" s="332">
        <f>V57-Y59</f>
        <v>532368.32383333333</v>
      </c>
      <c r="AA60" s="332">
        <f>Z57-AA58</f>
        <v>560208.25549999997</v>
      </c>
      <c r="AB60" s="332"/>
      <c r="AC60" s="332">
        <f>Z57-AC59</f>
        <v>560208.25549999997</v>
      </c>
      <c r="AE60" s="332">
        <f>AD57-AE58</f>
        <v>956200.9441666666</v>
      </c>
      <c r="AF60" s="332"/>
      <c r="AG60" s="332">
        <f>AD57-AG59</f>
        <v>956200.9441666666</v>
      </c>
      <c r="AI60" s="332">
        <f>AH57-AI58</f>
        <v>1009056.7843333333</v>
      </c>
      <c r="AJ60" s="332"/>
      <c r="AK60" s="332">
        <f>AH57-AK59</f>
        <v>1009056.7843333333</v>
      </c>
      <c r="AM60" s="332">
        <f>AL57-AM58</f>
        <v>1036896.7159999999</v>
      </c>
      <c r="AN60" s="332"/>
      <c r="AO60" s="332">
        <f>AL57-AO59</f>
        <v>1036896.7159999999</v>
      </c>
      <c r="AQ60" s="332">
        <f>AP57-AQ58</f>
        <v>1432889.4046666664</v>
      </c>
      <c r="AR60" s="332"/>
      <c r="AS60" s="332">
        <f>AP57-AS59</f>
        <v>1432889.4046666664</v>
      </c>
      <c r="AU60" s="332">
        <f>AT57-AU58</f>
        <v>1485745.2448333332</v>
      </c>
      <c r="AV60" s="332"/>
      <c r="AW60" s="332">
        <f>AT57-AW59</f>
        <v>1485745.2448333332</v>
      </c>
      <c r="AY60" s="332">
        <f>AX57-AY58</f>
        <v>1906753.8419999999</v>
      </c>
      <c r="AZ60" s="332"/>
      <c r="BA60" s="332">
        <f>AX57-BA59</f>
        <v>1906753.8419999999</v>
      </c>
      <c r="BB60" s="332"/>
      <c r="BC60" s="332"/>
    </row>
    <row r="61" spans="1:59" x14ac:dyDescent="0.2">
      <c r="I61" s="331"/>
      <c r="J61" s="331"/>
    </row>
  </sheetData>
  <mergeCells count="16">
    <mergeCell ref="R9:U9"/>
    <mergeCell ref="AT9:AW9"/>
    <mergeCell ref="AX9:BA9"/>
    <mergeCell ref="BB9:BC9"/>
    <mergeCell ref="BD9:BG9"/>
    <mergeCell ref="V9:Y9"/>
    <mergeCell ref="Z9:AC9"/>
    <mergeCell ref="AD9:AG9"/>
    <mergeCell ref="AH9:AK9"/>
    <mergeCell ref="AL9:AO9"/>
    <mergeCell ref="AP9:AS9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3XNNPFDRQHSR-2008555407-8361</_dlc_DocId>
    <_dlc_DocIdUrl xmlns="ee0d1073-b73c-4cf9-a2e0-1985adf7d54f">
      <Url>https://myfloridacfo.sharepoint.com/sites/FLP/_layouts/15/DocIdRedir.aspx?ID=3XNNPFDRQHSR-2008555407-8361</Url>
      <Description>3XNNPFDRQHSR-2008555407-8361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96C103-2214-474F-AFDF-342FB6803B3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789ec1b1-8265-4bc4-bb49-e618abb7e2c5"/>
    <ds:schemaRef ds:uri="ee0d1073-b73c-4cf9-a2e0-1985adf7d54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D481AD9-52F1-47EC-863A-C8FA222E0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 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Kincl, Dusti</cp:lastModifiedBy>
  <cp:revision/>
  <cp:lastPrinted>2024-06-24T21:31:54Z</cp:lastPrinted>
  <dcterms:created xsi:type="dcterms:W3CDTF">2018-12-14T15:22:45Z</dcterms:created>
  <dcterms:modified xsi:type="dcterms:W3CDTF">2024-09-13T19:34:36Z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4e8ebebc-bb36-477a-b57b-1c4157076c6b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