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0E883157-999F-4C2B-B11A-69D28CAA772C}" xr6:coauthVersionLast="47" xr6:coauthVersionMax="47" xr10:uidLastSave="{00000000-0000-0000-0000-000000000000}"/>
  <bookViews>
    <workbookView xWindow="2868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Detail'!$A$9:$BA$49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2" i="23" l="1"/>
  <c r="R58" i="23"/>
  <c r="AE58" i="23"/>
  <c r="AN58" i="23"/>
  <c r="C13" i="20" l="1"/>
  <c r="E29" i="20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AU32" i="24"/>
  <c r="BF23" i="20" l="1"/>
  <c r="BF13" i="20"/>
  <c r="BF30" i="20" s="1"/>
  <c r="AU40" i="24"/>
  <c r="AU39" i="24"/>
  <c r="AU38" i="24"/>
  <c r="AU37" i="24"/>
  <c r="AU36" i="24"/>
  <c r="AU35" i="24"/>
  <c r="AU34" i="24"/>
  <c r="AU42" i="24" s="1"/>
  <c r="AU31" i="24"/>
  <c r="AU30" i="24"/>
  <c r="AU29" i="24"/>
  <c r="AU28" i="24"/>
  <c r="AU27" i="24"/>
  <c r="AU26" i="24"/>
  <c r="AU25" i="24"/>
  <c r="AU24" i="24"/>
  <c r="AU23" i="24"/>
  <c r="AU22" i="24"/>
  <c r="AU21" i="24"/>
  <c r="AU20" i="24"/>
  <c r="AU19" i="24"/>
  <c r="AU18" i="24"/>
  <c r="AU17" i="24"/>
  <c r="AU16" i="24"/>
  <c r="AU15" i="24"/>
  <c r="AU14" i="24"/>
  <c r="AU13" i="24"/>
  <c r="AU12" i="24"/>
  <c r="AU11" i="24"/>
  <c r="AT44" i="24"/>
  <c r="AS44" i="24"/>
  <c r="AR44" i="24"/>
  <c r="AT43" i="24"/>
  <c r="AS43" i="24"/>
  <c r="AR43" i="24"/>
  <c r="AT42" i="24"/>
  <c r="AS42" i="24"/>
  <c r="AR42" i="24"/>
  <c r="AT41" i="24"/>
  <c r="AS41" i="24"/>
  <c r="AR41" i="24"/>
  <c r="BD43" i="23"/>
  <c r="BC43" i="23"/>
  <c r="BB43" i="23"/>
  <c r="BA43" i="23"/>
  <c r="AZ43" i="23"/>
  <c r="AY43" i="23"/>
  <c r="AX43" i="23"/>
  <c r="AW43" i="23"/>
  <c r="AV43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AM58" i="23"/>
  <c r="F43" i="23"/>
  <c r="BD39" i="23"/>
  <c r="BC39" i="23"/>
  <c r="BB39" i="23"/>
  <c r="BA39" i="23"/>
  <c r="AZ39" i="23"/>
  <c r="AY39" i="23"/>
  <c r="AX39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BK43" i="23"/>
  <c r="BJ43" i="23"/>
  <c r="BI43" i="23"/>
  <c r="BH43" i="23"/>
  <c r="BK39" i="23"/>
  <c r="BJ39" i="23"/>
  <c r="BI39" i="23"/>
  <c r="BH39" i="23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4" i="24"/>
  <c r="AD44" i="24"/>
  <c r="AC44" i="24"/>
  <c r="AB44" i="24"/>
  <c r="AA44" i="24"/>
  <c r="Z44" i="24"/>
  <c r="Y44" i="24"/>
  <c r="AD43" i="24"/>
  <c r="AC43" i="24"/>
  <c r="AB43" i="24"/>
  <c r="AA43" i="24"/>
  <c r="Z43" i="24"/>
  <c r="Y43" i="24"/>
  <c r="AD42" i="24"/>
  <c r="AC42" i="24"/>
  <c r="AB42" i="24"/>
  <c r="AA42" i="24"/>
  <c r="Z42" i="24"/>
  <c r="Y42" i="24"/>
  <c r="AD41" i="24"/>
  <c r="AC41" i="24"/>
  <c r="AB41" i="24"/>
  <c r="AA41" i="24"/>
  <c r="Z41" i="24"/>
  <c r="Y41" i="24"/>
  <c r="X44" i="24"/>
  <c r="W44" i="24"/>
  <c r="V44" i="24"/>
  <c r="U44" i="24"/>
  <c r="T44" i="24"/>
  <c r="S44" i="24"/>
  <c r="R44" i="24"/>
  <c r="Q44" i="24"/>
  <c r="P44" i="24"/>
  <c r="O44" i="24"/>
  <c r="W43" i="24"/>
  <c r="V43" i="24"/>
  <c r="U43" i="24"/>
  <c r="T43" i="24"/>
  <c r="S43" i="24"/>
  <c r="R43" i="24"/>
  <c r="Q43" i="24"/>
  <c r="P43" i="24"/>
  <c r="O43" i="24"/>
  <c r="W42" i="24"/>
  <c r="V42" i="24"/>
  <c r="U42" i="24"/>
  <c r="T42" i="24"/>
  <c r="S42" i="24"/>
  <c r="R42" i="24"/>
  <c r="Q42" i="24"/>
  <c r="P42" i="24"/>
  <c r="O42" i="24"/>
  <c r="W41" i="24"/>
  <c r="V41" i="24"/>
  <c r="U41" i="24"/>
  <c r="T41" i="24"/>
  <c r="S41" i="24"/>
  <c r="R41" i="24"/>
  <c r="Q41" i="24"/>
  <c r="P41" i="24"/>
  <c r="O41" i="24"/>
  <c r="N44" i="24"/>
  <c r="M44" i="24"/>
  <c r="L44" i="24"/>
  <c r="K44" i="24"/>
  <c r="J44" i="24"/>
  <c r="I44" i="24"/>
  <c r="H44" i="24"/>
  <c r="M43" i="24"/>
  <c r="L43" i="24"/>
  <c r="K43" i="24"/>
  <c r="J43" i="24"/>
  <c r="I43" i="24"/>
  <c r="H43" i="24"/>
  <c r="M42" i="24"/>
  <c r="L42" i="24"/>
  <c r="K42" i="24"/>
  <c r="J42" i="24"/>
  <c r="I42" i="24"/>
  <c r="H42" i="24"/>
  <c r="M41" i="24"/>
  <c r="L41" i="24"/>
  <c r="K41" i="24"/>
  <c r="J41" i="24"/>
  <c r="I41" i="24"/>
  <c r="H41" i="24"/>
  <c r="G44" i="24"/>
  <c r="G47" i="24" s="1"/>
  <c r="F44" i="24"/>
  <c r="F46" i="24" s="1"/>
  <c r="E44" i="24"/>
  <c r="E45" i="24" s="1"/>
  <c r="G43" i="24"/>
  <c r="F43" i="24"/>
  <c r="E43" i="24"/>
  <c r="G42" i="24"/>
  <c r="F42" i="24"/>
  <c r="E42" i="24"/>
  <c r="G41" i="24"/>
  <c r="F41" i="24"/>
  <c r="E41" i="24"/>
  <c r="AL58" i="23" l="1"/>
  <c r="AJ58" i="23"/>
  <c r="AU41" i="24"/>
  <c r="AU43" i="24"/>
  <c r="AU44" i="24"/>
  <c r="J47" i="24"/>
  <c r="M47" i="24" s="1"/>
  <c r="Q47" i="24" s="1"/>
  <c r="T47" i="24" s="1"/>
  <c r="W47" i="24" s="1"/>
  <c r="AA47" i="24" s="1"/>
  <c r="AD47" i="24" s="1"/>
  <c r="AH47" i="24" s="1"/>
  <c r="AK47" i="24" s="1"/>
  <c r="AN47" i="24" s="1"/>
  <c r="AQ47" i="24" s="1"/>
  <c r="AT47" i="24" s="1"/>
  <c r="AK58" i="23"/>
  <c r="H45" i="24"/>
  <c r="K45" i="24" s="1"/>
  <c r="N45" i="24" s="1"/>
  <c r="O45" i="24" s="1"/>
  <c r="R45" i="24" s="1"/>
  <c r="U45" i="24" s="1"/>
  <c r="X45" i="24" s="1"/>
  <c r="Y45" i="24" s="1"/>
  <c r="AB45" i="24" s="1"/>
  <c r="AE45" i="24" s="1"/>
  <c r="AF45" i="24" s="1"/>
  <c r="AI45" i="24" s="1"/>
  <c r="AL45" i="24" s="1"/>
  <c r="AO45" i="24" s="1"/>
  <c r="AR45" i="24" s="1"/>
  <c r="I46" i="24"/>
  <c r="L46" i="24" s="1"/>
  <c r="P46" i="24" s="1"/>
  <c r="S46" i="24" s="1"/>
  <c r="V46" i="24" s="1"/>
  <c r="Z46" i="24" s="1"/>
  <c r="AC46" i="24" s="1"/>
  <c r="AG46" i="24" s="1"/>
  <c r="AJ46" i="24" s="1"/>
  <c r="AM46" i="24" s="1"/>
  <c r="AP46" i="24" s="1"/>
  <c r="AS46" i="24" s="1"/>
  <c r="BJ23" i="20"/>
  <c r="BL23" i="20"/>
  <c r="BK23" i="20"/>
  <c r="BI23" i="20"/>
  <c r="BE23" i="20"/>
  <c r="BC23" i="20"/>
  <c r="BB23" i="20"/>
  <c r="BA23" i="20"/>
  <c r="AY23" i="20"/>
  <c r="AX23" i="20"/>
  <c r="AW23" i="20"/>
  <c r="AU23" i="20"/>
  <c r="AT23" i="20"/>
  <c r="AS23" i="20"/>
  <c r="AQ23" i="20"/>
  <c r="AP23" i="20"/>
  <c r="AN23" i="20"/>
  <c r="AL23" i="20"/>
  <c r="AK23" i="20"/>
  <c r="AJ23" i="20"/>
  <c r="AH23" i="20"/>
  <c r="AG23" i="20"/>
  <c r="AE23" i="20"/>
  <c r="AC23" i="20"/>
  <c r="AB23" i="20"/>
  <c r="AA23" i="20"/>
  <c r="Y23" i="20"/>
  <c r="X23" i="20"/>
  <c r="W23" i="20"/>
  <c r="U23" i="20"/>
  <c r="T23" i="20"/>
  <c r="N23" i="20"/>
  <c r="L23" i="20"/>
  <c r="K23" i="20"/>
  <c r="BL13" i="20"/>
  <c r="BI13" i="20"/>
  <c r="BI30" i="20" s="1"/>
  <c r="BE13" i="20"/>
  <c r="BE30" i="20" s="1"/>
  <c r="BC13" i="20"/>
  <c r="BC30" i="20" s="1"/>
  <c r="BB13" i="20"/>
  <c r="BB30" i="20" s="1"/>
  <c r="BA13" i="20"/>
  <c r="AY13" i="20"/>
  <c r="AX13" i="20"/>
  <c r="AX30" i="20" s="1"/>
  <c r="AW13" i="20"/>
  <c r="AW30" i="20" s="1"/>
  <c r="AU13" i="20"/>
  <c r="AU30" i="20" s="1"/>
  <c r="AT13" i="20"/>
  <c r="AT30" i="20" s="1"/>
  <c r="AS13" i="20"/>
  <c r="AS30" i="20" s="1"/>
  <c r="AQ13" i="20"/>
  <c r="AQ30" i="20" s="1"/>
  <c r="AP13" i="20"/>
  <c r="AP30" i="20" s="1"/>
  <c r="AN13" i="20"/>
  <c r="AN30" i="20" s="1"/>
  <c r="AL13" i="20"/>
  <c r="AL30" i="20" s="1"/>
  <c r="AK13" i="20"/>
  <c r="AK30" i="20" s="1"/>
  <c r="AJ13" i="20"/>
  <c r="AJ30" i="20" s="1"/>
  <c r="AH13" i="20"/>
  <c r="AH30" i="20" s="1"/>
  <c r="AG13" i="20"/>
  <c r="AG30" i="20" s="1"/>
  <c r="AE13" i="20"/>
  <c r="AE30" i="20" s="1"/>
  <c r="AC13" i="20"/>
  <c r="AC30" i="20" s="1"/>
  <c r="AB13" i="20"/>
  <c r="AB30" i="20" s="1"/>
  <c r="AA13" i="20"/>
  <c r="AA30" i="20" s="1"/>
  <c r="Y13" i="20"/>
  <c r="Y30" i="20" s="1"/>
  <c r="X13" i="20"/>
  <c r="X30" i="20" s="1"/>
  <c r="W13" i="20"/>
  <c r="W30" i="20" s="1"/>
  <c r="U13" i="20"/>
  <c r="U30" i="20" s="1"/>
  <c r="T13" i="20"/>
  <c r="T30" i="20" s="1"/>
  <c r="R13" i="20"/>
  <c r="R30" i="20" s="1"/>
  <c r="P13" i="20"/>
  <c r="P30" i="20" s="1"/>
  <c r="O13" i="20"/>
  <c r="O30" i="20" s="1"/>
  <c r="N13" i="20"/>
  <c r="L13" i="20"/>
  <c r="K13" i="20"/>
  <c r="J23" i="20"/>
  <c r="H23" i="20"/>
  <c r="J13" i="20"/>
  <c r="H13" i="20"/>
  <c r="G23" i="20"/>
  <c r="G13" i="20"/>
  <c r="BK12" i="23"/>
  <c r="BJ12" i="23"/>
  <c r="BI12" i="23"/>
  <c r="BH12" i="23"/>
  <c r="BH11" i="23" s="1"/>
  <c r="E39" i="23"/>
  <c r="D39" i="23"/>
  <c r="C39" i="23"/>
  <c r="BA30" i="20" l="1"/>
  <c r="AY30" i="20"/>
  <c r="BK11" i="23"/>
  <c r="BK58" i="23"/>
  <c r="BI11" i="23"/>
  <c r="BI58" i="23"/>
  <c r="BJ11" i="23"/>
  <c r="BJ58" i="23"/>
  <c r="BH58" i="23"/>
  <c r="K30" i="20"/>
  <c r="G30" i="20"/>
  <c r="N30" i="20"/>
  <c r="BL30" i="20"/>
  <c r="J30" i="20"/>
  <c r="AO23" i="20"/>
  <c r="L30" i="20"/>
  <c r="AF23" i="20"/>
  <c r="AF13" i="20"/>
  <c r="S23" i="20"/>
  <c r="H30" i="20"/>
  <c r="BK13" i="20"/>
  <c r="BK30" i="20" s="1"/>
  <c r="BJ13" i="20"/>
  <c r="BJ30" i="20" s="1"/>
  <c r="AO13" i="20"/>
  <c r="AO30" i="20" s="1"/>
  <c r="S13" i="20"/>
  <c r="BC11" i="23"/>
  <c r="AY11" i="23"/>
  <c r="AU11" i="23"/>
  <c r="AQ11" i="23"/>
  <c r="AF30" i="20" l="1"/>
  <c r="S30" i="20"/>
  <c r="AE11" i="23"/>
  <c r="D44" i="24"/>
  <c r="AX43" i="24" l="1"/>
  <c r="AY43" i="24" s="1"/>
  <c r="AX41" i="24"/>
  <c r="AY41" i="24" s="1"/>
  <c r="AZ43" i="24"/>
  <c r="AX42" i="24"/>
  <c r="AY42" i="24" s="1"/>
  <c r="AZ42" i="24"/>
  <c r="AZ41" i="24"/>
  <c r="AZ44" i="24"/>
  <c r="AX44" i="24"/>
  <c r="BA44" i="24"/>
  <c r="BA43" i="24" l="1"/>
  <c r="BA42" i="24"/>
  <c r="BA41" i="24"/>
  <c r="AV41" i="24"/>
  <c r="AY44" i="24"/>
  <c r="AW44" i="24"/>
  <c r="AV42" i="24"/>
  <c r="AV44" i="24" l="1"/>
  <c r="C11" i="20"/>
  <c r="C10" i="20" s="1"/>
  <c r="B11" i="20"/>
  <c r="B10" i="20" s="1"/>
  <c r="D29" i="20"/>
  <c r="D28" i="20"/>
  <c r="D27" i="20"/>
  <c r="D26" i="20"/>
  <c r="D23" i="20"/>
  <c r="D13" i="20"/>
  <c r="D11" i="20" s="1"/>
  <c r="D10" i="20" s="1"/>
  <c r="AV43" i="24" l="1"/>
  <c r="H11" i="23"/>
  <c r="L11" i="23"/>
  <c r="P11" i="23"/>
  <c r="U11" i="23"/>
  <c r="Y11" i="23"/>
  <c r="AC11" i="23"/>
  <c r="AH11" i="23"/>
  <c r="H12" i="23"/>
  <c r="H58" i="23" s="1"/>
  <c r="L12" i="23"/>
  <c r="L58" i="23" s="1"/>
  <c r="P12" i="23"/>
  <c r="P58" i="23" s="1"/>
  <c r="U12" i="23"/>
  <c r="U58" i="23" s="1"/>
  <c r="Y12" i="23"/>
  <c r="Y58" i="23" s="1"/>
  <c r="AC12" i="23"/>
  <c r="AC58" i="23" s="1"/>
  <c r="AH12" i="23"/>
  <c r="AH58" i="23" s="1"/>
  <c r="AQ12" i="23"/>
  <c r="AQ58" i="23" s="1"/>
  <c r="AU12" i="23"/>
  <c r="AU58" i="23" s="1"/>
  <c r="AY12" i="23"/>
  <c r="AY58" i="23" s="1"/>
  <c r="BC12" i="23"/>
  <c r="BC58" i="23" s="1"/>
  <c r="BF12" i="23"/>
  <c r="BG12" i="23"/>
  <c r="C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F29" i="20"/>
  <c r="F28" i="20"/>
  <c r="F27" i="20"/>
  <c r="F26" i="20"/>
  <c r="F23" i="20"/>
  <c r="C30" i="20"/>
  <c r="E45" i="23" l="1"/>
  <c r="BG11" i="23"/>
  <c r="BF11" i="23"/>
  <c r="X12" i="23"/>
  <c r="BA12" i="23"/>
  <c r="BA58" i="23" s="1"/>
  <c r="AP12" i="23"/>
  <c r="S12" i="23"/>
  <c r="G12" i="23"/>
  <c r="BD12" i="23"/>
  <c r="BD58" i="23" s="1"/>
  <c r="V12" i="23"/>
  <c r="BB12" i="23"/>
  <c r="AR12" i="23"/>
  <c r="AF12" i="23"/>
  <c r="T12" i="23"/>
  <c r="I12" i="23"/>
  <c r="AD12" i="23"/>
  <c r="AZ12" i="23"/>
  <c r="AO12" i="23"/>
  <c r="AO58" i="23" s="1"/>
  <c r="AB12" i="23"/>
  <c r="Q12" i="23"/>
  <c r="F12" i="23"/>
  <c r="AX12" i="23"/>
  <c r="AW12" i="23"/>
  <c r="AW58" i="23" s="1"/>
  <c r="Z12" i="23"/>
  <c r="N12" i="23"/>
  <c r="D12" i="23"/>
  <c r="AS12" i="23"/>
  <c r="AS58" i="23" s="1"/>
  <c r="AG12" i="23"/>
  <c r="AV12" i="23"/>
  <c r="M12" i="23"/>
  <c r="C12" i="23"/>
  <c r="C11" i="23" s="1"/>
  <c r="AT58" i="23"/>
  <c r="AI12" i="23"/>
  <c r="W12" i="23"/>
  <c r="K12" i="23"/>
  <c r="O12" i="23"/>
  <c r="AA12" i="23"/>
  <c r="J12" i="23"/>
  <c r="C43" i="23"/>
  <c r="E23" i="20"/>
  <c r="BM23" i="20" s="1"/>
  <c r="D30" i="20"/>
  <c r="B30" i="20"/>
  <c r="Z11" i="23" l="1"/>
  <c r="Z58" i="23"/>
  <c r="AD11" i="23"/>
  <c r="AD58" i="23"/>
  <c r="G11" i="23"/>
  <c r="G58" i="23"/>
  <c r="G60" i="23" s="1"/>
  <c r="N11" i="23"/>
  <c r="N58" i="23"/>
  <c r="AI11" i="23"/>
  <c r="AI58" i="23"/>
  <c r="AZ11" i="23"/>
  <c r="AZ58" i="23"/>
  <c r="S11" i="23"/>
  <c r="S58" i="23"/>
  <c r="AV11" i="23"/>
  <c r="AV58" i="23"/>
  <c r="M11" i="23"/>
  <c r="M58" i="23"/>
  <c r="T11" i="23"/>
  <c r="T58" i="23"/>
  <c r="AA11" i="23"/>
  <c r="AA58" i="23"/>
  <c r="F11" i="23"/>
  <c r="F58" i="23"/>
  <c r="F59" i="23" s="1"/>
  <c r="O11" i="23"/>
  <c r="O58" i="23"/>
  <c r="X11" i="23"/>
  <c r="X58" i="23"/>
  <c r="I11" i="23"/>
  <c r="I58" i="23"/>
  <c r="I61" i="23" s="1"/>
  <c r="AX11" i="23"/>
  <c r="AX58" i="23"/>
  <c r="Q11" i="23"/>
  <c r="Q58" i="23"/>
  <c r="AB11" i="23"/>
  <c r="AB58" i="23"/>
  <c r="J11" i="23"/>
  <c r="J58" i="23"/>
  <c r="AP11" i="23"/>
  <c r="AP58" i="23"/>
  <c r="AF11" i="23"/>
  <c r="AF58" i="23"/>
  <c r="AG11" i="23"/>
  <c r="AG58" i="23"/>
  <c r="AR11" i="23"/>
  <c r="AR58" i="23"/>
  <c r="K11" i="23"/>
  <c r="K58" i="23"/>
  <c r="BB11" i="23"/>
  <c r="BB58" i="23"/>
  <c r="W11" i="23"/>
  <c r="W58" i="23"/>
  <c r="V11" i="23"/>
  <c r="V58" i="23"/>
  <c r="AO11" i="23"/>
  <c r="AW11" i="23"/>
  <c r="AS11" i="23"/>
  <c r="BA11" i="23"/>
  <c r="AT11" i="23"/>
  <c r="BD11" i="23"/>
  <c r="F13" i="20"/>
  <c r="E12" i="23"/>
  <c r="E11" i="23" s="1"/>
  <c r="E43" i="23"/>
  <c r="C58" i="23"/>
  <c r="K60" i="23" l="1"/>
  <c r="J59" i="23"/>
  <c r="N59" i="23" s="1"/>
  <c r="R59" i="23" s="1"/>
  <c r="S59" i="23" s="1"/>
  <c r="W59" i="23" s="1"/>
  <c r="AA59" i="23" s="1"/>
  <c r="AE59" i="23" s="1"/>
  <c r="AF59" i="23" s="1"/>
  <c r="AJ59" i="23" s="1"/>
  <c r="AN59" i="23" s="1"/>
  <c r="AO59" i="23" s="1"/>
  <c r="AS59" i="23" s="1"/>
  <c r="AW59" i="23" s="1"/>
  <c r="BA59" i="23" s="1"/>
  <c r="O60" i="23"/>
  <c r="T60" i="23" s="1"/>
  <c r="X60" i="23" s="1"/>
  <c r="AB60" i="23" s="1"/>
  <c r="AG60" i="23" s="1"/>
  <c r="AK60" i="23" s="1"/>
  <c r="AP60" i="23" s="1"/>
  <c r="AT60" i="23" s="1"/>
  <c r="AX60" i="23" s="1"/>
  <c r="BB60" i="23" s="1"/>
  <c r="M61" i="23"/>
  <c r="Q61" i="23" s="1"/>
  <c r="V61" i="23" s="1"/>
  <c r="Z61" i="23" s="1"/>
  <c r="AD61" i="23" s="1"/>
  <c r="AI61" i="23" s="1"/>
  <c r="AM61" i="23" s="1"/>
  <c r="AR61" i="23" s="1"/>
  <c r="AV61" i="23" s="1"/>
  <c r="AZ61" i="23" s="1"/>
  <c r="BD61" i="23" s="1"/>
  <c r="F11" i="20"/>
  <c r="F10" i="20" s="1"/>
  <c r="F30" i="20"/>
  <c r="E58" i="23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Q33" i="20" l="1"/>
  <c r="AS33" i="20" l="1"/>
  <c r="AW33" i="20" l="1"/>
  <c r="AU33" i="20"/>
  <c r="BA33" i="20" l="1"/>
  <c r="AY33" i="20"/>
  <c r="BE33" i="20" l="1"/>
  <c r="BC33" i="20"/>
  <c r="BH33" i="20" l="1"/>
  <c r="S33" i="20" l="1"/>
  <c r="T33" i="20" s="1"/>
  <c r="T36" i="20" l="1"/>
  <c r="T37" i="20"/>
  <c r="X33" i="20"/>
  <c r="X36" i="20" l="1"/>
  <c r="X37" i="20"/>
  <c r="AB33" i="20"/>
  <c r="AF33" i="20" s="1"/>
  <c r="AG33" i="20" s="1"/>
  <c r="AB36" i="20" l="1"/>
  <c r="AB37" i="20"/>
  <c r="AG36" i="20" l="1"/>
  <c r="AG37" i="20"/>
  <c r="AK33" i="20"/>
  <c r="AO33" i="20" s="1"/>
  <c r="AP33" i="20" s="1"/>
  <c r="AK37" i="20" l="1"/>
  <c r="AK36" i="20"/>
  <c r="AX35" i="20" l="1"/>
  <c r="AX34" i="20"/>
  <c r="AT35" i="20" l="1"/>
  <c r="AT34" i="20"/>
  <c r="AP34" i="20"/>
  <c r="AP35" i="20"/>
  <c r="AP37" i="20" l="1"/>
  <c r="AP36" i="20"/>
  <c r="AT33" i="20"/>
  <c r="BB35" i="20"/>
  <c r="BB34" i="20"/>
  <c r="E13" i="20" l="1"/>
  <c r="BM13" i="20" s="1"/>
  <c r="E11" i="20"/>
  <c r="AT37" i="20"/>
  <c r="AT36" i="20"/>
  <c r="AX33" i="20"/>
  <c r="AX36" i="20" l="1"/>
  <c r="AX37" i="20"/>
  <c r="BB33" i="20"/>
  <c r="E30" i="20"/>
  <c r="BM30" i="20" s="1"/>
  <c r="BB37" i="20" l="1"/>
  <c r="BB36" i="20"/>
</calcChain>
</file>

<file path=xl/sharedStrings.xml><?xml version="1.0" encoding="utf-8"?>
<sst xmlns="http://schemas.openxmlformats.org/spreadsheetml/2006/main" count="395" uniqueCount="242">
  <si>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</si>
  <si>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</si>
  <si>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</si>
  <si>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</si>
  <si>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</si>
  <si>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</si>
  <si>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</si>
  <si>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</si>
  <si>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</si>
  <si>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</si>
  <si>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</si>
  <si>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</si>
  <si>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</si>
  <si>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</si>
  <si>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</si>
  <si>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</si>
  <si>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</si>
  <si>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</si>
  <si>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</si>
  <si>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</si>
  <si>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</si>
  <si>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</si>
  <si>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</si>
  <si>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</si>
  <si>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</si>
  <si>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</si>
  <si>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</si>
  <si>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</si>
  <si>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</si>
  <si>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</si>
  <si>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</si>
  <si>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</si>
  <si>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</si>
  <si>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</si>
  <si>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</si>
  <si>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</si>
  <si>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</si>
  <si>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</si>
  <si>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</si>
  <si>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</si>
  <si>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</si>
  <si>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</si>
  <si>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</si>
  <si>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</si>
  <si>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</si>
  <si>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</si>
  <si>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</si>
  <si>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</si>
  <si>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</si>
  <si>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</si>
  <si>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</si>
  <si>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</si>
  <si>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</si>
  <si>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</si>
  <si>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</si>
  <si>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</si>
  <si>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</si>
  <si>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</si>
  <si>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</si>
  <si>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</si>
  <si>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</si>
  <si>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</si>
  <si>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</si>
  <si>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</si>
  <si>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</si>
  <si>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</si>
  <si>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</si>
  <si>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</si>
  <si>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</si>
  <si>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</si>
  <si>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</si>
  <si>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</si>
  <si>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</si>
  <si>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</si>
  <si>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</si>
  <si>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</si>
  <si>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</si>
  <si>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</si>
  <si>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</si>
  <si>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</si>
  <si>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</si>
  <si>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</si>
  <si>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</si>
  <si>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</si>
  <si>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</si>
  <si>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</si>
  <si>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</si>
  <si>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</si>
  <si>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</si>
  <si>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</si>
  <si>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</si>
  <si>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</si>
  <si>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</si>
  <si>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</si>
  <si>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</si>
  <si>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</si>
  <si>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</si>
  <si>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</si>
  <si>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</si>
  <si>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</si>
  <si>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</si>
  <si>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</si>
  <si>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</si>
  <si>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</si>
  <si>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</si>
  <si>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</si>
  <si>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</si>
  <si>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</si>
  <si>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</si>
  <si>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</si>
  <si>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</si>
  <si>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</si>
  <si>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</si>
  <si>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</si>
  <si>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</si>
  <si>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</si>
  <si>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</si>
  <si>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</si>
  <si>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</si>
  <si>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</si>
  <si>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</si>
  <si>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</si>
  <si>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</si>
  <si>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</si>
  <si>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</si>
  <si>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</si>
  <si>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</si>
  <si>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</si>
  <si>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</si>
  <si>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</si>
  <si>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</si>
  <si>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</si>
  <si>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</si>
  <si>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</si>
  <si>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</si>
  <si>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</si>
  <si>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</si>
  <si>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</si>
  <si>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</si>
  <si>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</si>
  <si>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</si>
  <si>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</si>
  <si>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</si>
  <si>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</si>
  <si>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</si>
  <si>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</si>
  <si>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</si>
  <si>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</si>
  <si>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</si>
  <si>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</si>
  <si>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</si>
  <si>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</si>
  <si>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</si>
  <si>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</si>
  <si>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</si>
  <si>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</si>
  <si>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</si>
  <si>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</si>
  <si>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</si>
  <si>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</si>
  <si>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</si>
  <si>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</si>
  <si>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</si>
  <si>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</si>
  <si>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</si>
  <si>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</si>
  <si>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</si>
  <si>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</si>
  <si>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</si>
  <si>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</si>
  <si>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</si>
  <si>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</si>
  <si>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</si>
  <si>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</si>
  <si>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</si>
  <si>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</si>
  <si>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</si>
  <si>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</si>
  <si>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</si>
  <si>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</si>
  <si>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</si>
  <si>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</si>
  <si>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</si>
  <si>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</si>
  <si>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</si>
  <si>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</si>
  <si>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</si>
  <si>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</si>
  <si>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</si>
  <si>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</si>
  <si>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</si>
  <si>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</si>
  <si>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</si>
  <si>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</si>
  <si>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</si>
  <si>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</si>
  <si>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</si>
  <si>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</si>
  <si>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</si>
  <si>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</si>
  <si>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</si>
  <si>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</si>
  <si>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</si>
  <si>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</si>
  <si>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</si>
  <si>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</si>
  <si>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</si>
  <si>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</si>
  <si>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</si>
  <si>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</si>
  <si>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</si>
  <si>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</si>
  <si>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</si>
  <si>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</si>
  <si>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</si>
  <si>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</si>
  <si>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</si>
  <si>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</si>
  <si>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</si>
  <si>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</si>
  <si>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</si>
  <si>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</si>
  <si>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</si>
  <si>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</si>
  <si>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</si>
  <si>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</si>
  <si>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</si>
  <si>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</si>
  <si>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</si>
  <si>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</si>
  <si>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</si>
  <si>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</si>
  <si>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</si>
  <si>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</si>
  <si>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</si>
  <si>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Q4 Baseline Adjustment</t>
  </si>
  <si>
    <t>Financials Analytics (DW/BI)</t>
  </si>
  <si>
    <t>Incurred amounts were greater than anticipated due to an accounting shift between categories</t>
  </si>
  <si>
    <t>Oracle Credits</t>
  </si>
  <si>
    <t>CF Projected</t>
  </si>
  <si>
    <t>Total CF
Projected</t>
  </si>
  <si>
    <t>As of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</si>
</sst>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  <font>
      <sz val="1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  <xf numFmtId="0" fontId="29" fillId="0" borderId="0"/>
  </cellStyleXfs>
  <cellXfs count="6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0" fillId="13" borderId="4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0" fontId="13" fillId="0" borderId="5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24" borderId="130" xfId="0" applyNumberFormat="1" applyFont="1" applyFill="1" applyBorder="1" applyAlignment="1">
      <alignment horizontal="center"/>
    </xf>
    <xf numFmtId="44" fontId="10" fillId="11" borderId="8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vertical="center" wrapText="1"/>
    </xf>
    <xf numFmtId="44" fontId="10" fillId="13" borderId="89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8" fillId="7" borderId="6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horizontal="left" vertical="center" wrapText="1"/>
    </xf>
    <xf numFmtId="44" fontId="10" fillId="13" borderId="66" xfId="1" applyFont="1" applyFill="1" applyBorder="1" applyAlignment="1">
      <alignment horizontal="left" vertical="center" wrapText="1"/>
    </xf>
    <xf numFmtId="44" fontId="10" fillId="14" borderId="86" xfId="1" applyFont="1" applyFill="1" applyBorder="1" applyAlignment="1">
      <alignment horizontal="left" vertical="center" wrapText="1"/>
    </xf>
    <xf numFmtId="9" fontId="10" fillId="14" borderId="25" xfId="2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9" fontId="11" fillId="0" borderId="28" xfId="2" applyFont="1" applyFill="1" applyBorder="1" applyAlignment="1">
      <alignment horizontal="center" vertical="center" wrapText="1"/>
    </xf>
    <xf numFmtId="44" fontId="17" fillId="29" borderId="32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22" fillId="7" borderId="39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22" fillId="7" borderId="66" xfId="1" applyFont="1" applyFill="1" applyBorder="1" applyAlignment="1">
      <alignment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" fillId="0" borderId="93" xfId="0" applyNumberFormat="1" applyFont="1" applyBorder="1" applyAlignment="1">
      <alignment horizontal="left" vertical="center" wrapText="1"/>
    </xf>
    <xf numFmtId="44" fontId="1" fillId="2" borderId="63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" fillId="19" borderId="27" xfId="4" applyNumberFormat="1" applyFont="1" applyFill="1" applyBorder="1" applyAlignment="1">
      <alignment horizontal="left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" fillId="2" borderId="63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7" fillId="29" borderId="48" xfId="10" applyFont="1" applyFill="1" applyBorder="1" applyAlignment="1">
      <alignment vertical="center" wrapText="1"/>
    </xf>
    <xf numFmtId="1" fontId="27" fillId="0" borderId="46" xfId="0" applyNumberFormat="1" applyFont="1" applyBorder="1" applyAlignment="1">
      <alignment wrapText="1"/>
    </xf>
    <xf numFmtId="0" fontId="14" fillId="0" borderId="0" xfId="0" applyFont="1"/>
    <xf numFmtId="44" fontId="27" fillId="0" borderId="39" xfId="0" applyNumberFormat="1" applyFont="1" applyBorder="1" applyAlignment="1">
      <alignment wrapText="1"/>
    </xf>
    <xf numFmtId="44" fontId="27" fillId="0" borderId="36" xfId="0" applyNumberFormat="1" applyFont="1" applyBorder="1" applyAlignment="1">
      <alignment wrapText="1"/>
    </xf>
    <xf numFmtId="44" fontId="14" fillId="0" borderId="46" xfId="0" applyNumberFormat="1" applyFont="1" applyBorder="1" applyAlignment="1">
      <alignment horizontal="center"/>
    </xf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3" borderId="77" xfId="4" applyNumberFormat="1" applyFont="1" applyFill="1" applyBorder="1"/>
    <xf numFmtId="44" fontId="1" fillId="0" borderId="111" xfId="4" applyNumberFormat="1" applyFont="1" applyBorder="1"/>
    <xf numFmtId="44" fontId="1" fillId="2" borderId="112" xfId="4" applyNumberFormat="1" applyFont="1" applyFill="1" applyBorder="1" applyAlignment="1">
      <alignment horizontal="left"/>
    </xf>
    <xf numFmtId="44" fontId="27" fillId="0" borderId="46" xfId="0" applyNumberFormat="1" applyFont="1" applyBorder="1" applyAlignment="1">
      <alignment wrapText="1"/>
    </xf>
    <xf numFmtId="44" fontId="17" fillId="29" borderId="48" xfId="1" applyFont="1" applyFill="1" applyBorder="1" applyAlignment="1">
      <alignment vertical="center" wrapText="1"/>
    </xf>
    <xf numFmtId="44" fontId="1" fillId="0" borderId="76" xfId="4" applyNumberFormat="1" applyFont="1" applyFill="1" applyBorder="1"/>
    <xf numFmtId="0" fontId="27" fillId="0" borderId="34" xfId="0" applyFont="1" applyBorder="1" applyAlignment="1">
      <alignment horizontal="left" wrapText="1" indent="2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7" fillId="29" borderId="59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9" fontId="11" fillId="0" borderId="28" xfId="2" applyNumberFormat="1" applyFont="1" applyFill="1" applyBorder="1" applyAlignment="1">
      <alignment horizontal="center" vertical="center" wrapText="1"/>
    </xf>
    <xf numFmtId="44" fontId="18" fillId="12" borderId="138" xfId="4" applyNumberFormat="1" applyFont="1" applyFill="1" applyBorder="1" applyAlignment="1">
      <alignment horizontal="left"/>
    </xf>
    <xf numFmtId="44" fontId="18" fillId="12" borderId="139" xfId="4" applyNumberFormat="1" applyFont="1" applyFill="1" applyBorder="1" applyAlignment="1">
      <alignment horizontal="left"/>
    </xf>
    <xf numFmtId="44" fontId="18" fillId="12" borderId="140" xfId="4" applyNumberFormat="1" applyFont="1" applyFill="1" applyBorder="1" applyAlignment="1">
      <alignment horizontal="left"/>
    </xf>
    <xf numFmtId="44" fontId="1" fillId="15" borderId="33" xfId="0" applyNumberFormat="1" applyFont="1" applyFill="1" applyBorder="1"/>
    <xf numFmtId="44" fontId="1" fillId="21" borderId="137" xfId="0" applyNumberFormat="1" applyFont="1" applyFill="1" applyBorder="1"/>
    <xf numFmtId="44" fontId="22" fillId="11" borderId="75" xfId="4" applyNumberFormat="1" applyFont="1" applyFill="1" applyBorder="1" applyAlignment="1">
      <alignment horizontal="left"/>
    </xf>
    <xf numFmtId="44" fontId="22" fillId="11" borderId="75" xfId="8" applyNumberFormat="1" applyFont="1" applyFill="1" applyBorder="1" applyAlignment="1">
      <alignment horizontal="left"/>
    </xf>
    <xf numFmtId="44" fontId="22" fillId="11" borderId="113" xfId="4" applyNumberFormat="1" applyFont="1" applyFill="1" applyBorder="1" applyAlignment="1">
      <alignment horizontal="left"/>
    </xf>
    <xf numFmtId="44" fontId="18" fillId="11" borderId="116" xfId="4" applyNumberFormat="1" applyFont="1" applyFill="1" applyBorder="1" applyAlignment="1">
      <alignment horizontal="left"/>
    </xf>
    <xf numFmtId="44" fontId="18" fillId="11" borderId="124" xfId="4" applyNumberFormat="1" applyFont="1" applyFill="1" applyBorder="1" applyAlignment="1">
      <alignment horizontal="left"/>
    </xf>
    <xf numFmtId="44" fontId="18" fillId="11" borderId="117" xfId="4" applyNumberFormat="1" applyFont="1" applyFill="1" applyBorder="1" applyAlignment="1">
      <alignment horizontal="left"/>
    </xf>
    <xf numFmtId="44" fontId="16" fillId="32" borderId="78" xfId="4" applyNumberFormat="1" applyFont="1" applyFill="1" applyBorder="1"/>
    <xf numFmtId="44" fontId="11" fillId="0" borderId="35" xfId="1" applyFont="1" applyFill="1" applyBorder="1" applyAlignment="1">
      <alignment vertical="center" wrapText="1"/>
    </xf>
    <xf numFmtId="44" fontId="10" fillId="32" borderId="1" xfId="1" applyFont="1" applyFill="1" applyBorder="1" applyAlignment="1">
      <alignment horizontal="left" vertical="center" wrapText="1"/>
    </xf>
    <xf numFmtId="44" fontId="10" fillId="11" borderId="3" xfId="1" applyFont="1" applyFill="1" applyBorder="1" applyAlignment="1">
      <alignment vertical="center" wrapText="1"/>
    </xf>
    <xf numFmtId="44" fontId="10" fillId="11" borderId="24" xfId="1" applyFont="1" applyFill="1" applyBorder="1" applyAlignment="1">
      <alignment vertical="center" wrapText="1"/>
    </xf>
    <xf numFmtId="44" fontId="11" fillId="11" borderId="102" xfId="1" applyFont="1" applyFill="1" applyBorder="1" applyAlignment="1">
      <alignment vertical="center" wrapText="1"/>
    </xf>
    <xf numFmtId="44" fontId="11" fillId="11" borderId="35" xfId="1" applyFont="1" applyFill="1" applyBorder="1" applyAlignment="1">
      <alignment vertical="center" wrapText="1"/>
    </xf>
    <xf numFmtId="44" fontId="11" fillId="11" borderId="46" xfId="1" applyFont="1" applyFill="1" applyBorder="1" applyAlignment="1">
      <alignment vertical="center" wrapText="1"/>
    </xf>
    <xf numFmtId="44" fontId="11" fillId="11" borderId="0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2" fillId="24" borderId="0" xfId="0" applyNumberFormat="1" applyFont="1" applyFill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16" fillId="31" borderId="36" xfId="0" applyFont="1" applyFill="1" applyBorder="1" applyAlignment="1">
      <alignment horizontal="center" vertical="center" wrapText="1"/>
    </xf>
    <xf numFmtId="44" fontId="2" fillId="31" borderId="29" xfId="0" applyNumberFormat="1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16" fillId="31" borderId="67" xfId="0" applyFont="1" applyFill="1" applyBorder="1" applyAlignment="1">
      <alignment horizontal="center" vertical="center" wrapText="1"/>
    </xf>
    <xf numFmtId="0" fontId="16" fillId="31" borderId="88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69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44" fontId="16" fillId="31" borderId="103" xfId="4" applyNumberFormat="1" applyFont="1" applyFill="1" applyBorder="1" applyAlignment="1">
      <alignment horizontal="center" vertical="center" wrapText="1"/>
    </xf>
    <xf numFmtId="44" fontId="16" fillId="31" borderId="104" xfId="4" applyNumberFormat="1" applyFont="1" applyFill="1" applyBorder="1" applyAlignment="1">
      <alignment horizontal="center" vertical="center" wrapText="1"/>
    </xf>
    <xf numFmtId="44" fontId="16" fillId="31" borderId="105" xfId="4" applyNumberFormat="1" applyFont="1" applyFill="1" applyBorder="1" applyAlignment="1">
      <alignment horizontal="center" vertical="center" wrapText="1"/>
    </xf>
    <xf numFmtId="44" fontId="16" fillId="18" borderId="72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19" borderId="17" xfId="4" applyNumberFormat="1" applyFont="1" applyFill="1" applyBorder="1" applyAlignment="1">
      <alignment horizontal="center" vertical="center" wrapText="1"/>
    </xf>
    <xf numFmtId="44" fontId="16" fillId="26" borderId="103" xfId="4" applyNumberFormat="1" applyFont="1" applyFill="1" applyBorder="1" applyAlignment="1">
      <alignment horizontal="center" vertical="center" wrapText="1"/>
    </xf>
    <xf numFmtId="44" fontId="16" fillId="26" borderId="104" xfId="4" applyNumberFormat="1" applyFont="1" applyFill="1" applyBorder="1" applyAlignment="1">
      <alignment horizontal="center" vertical="center" wrapText="1"/>
    </xf>
    <xf numFmtId="44" fontId="16" fillId="26" borderId="105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4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102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</cellXfs>
  <cellStyles count="36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2 5" xfId="35" xr:uid="{E36ECFED-1899-4C72-822A-B0EBC1F67B85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65729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tabSelected="1" topLeftCell="A3" zoomScaleNormal="100" workbookViewId="0">
      <pane xSplit="2" topLeftCell="G1" activePane="topRight" state="frozen"/>
      <selection activeCell="A5" sqref="A5"/>
      <selection pane="topRight" activeCell="S30" sqref="S30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3" width="17.7109375" style="1" customWidth="1"/>
    <col min="44" max="44" width="1.85546875" style="3" customWidth="1"/>
    <col min="45" max="45" width="17.7109375" style="1" hidden="1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5" width="17.7109375" style="1" customWidth="1"/>
    <col min="56" max="56" width="1.85546875" style="1" customWidth="1"/>
    <col min="57" max="60" width="17.7109375" style="1" hidden="1" customWidth="1"/>
    <col min="61" max="62" width="19.85546875" style="2" bestFit="1" customWidth="1"/>
    <col min="63" max="63" width="18.28515625" style="2" customWidth="1"/>
    <col min="64" max="64" width="17.42578125" style="2" customWidth="1"/>
    <col min="65" max="65" width="17.7109375" style="2" customWidth="1"/>
    <col min="66" max="16384" width="50.28515625" style="1"/>
  </cols>
  <sheetData>
    <row r="1" spans="1:65" x14ac:dyDescent="0.2">
      <c r="A1" s="145"/>
      <c r="B1" s="146"/>
      <c r="C1" s="146"/>
      <c r="D1" s="146"/>
      <c r="E1" s="146"/>
      <c r="F1" s="146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7"/>
      <c r="AA1" s="145"/>
      <c r="AB1" s="145"/>
      <c r="AC1" s="145"/>
      <c r="AD1" s="147"/>
      <c r="AE1" s="145"/>
      <c r="AF1" s="145"/>
      <c r="AG1" s="145"/>
      <c r="AH1" s="145"/>
      <c r="AI1" s="147"/>
      <c r="AJ1" s="145"/>
      <c r="AK1" s="145"/>
      <c r="AL1" s="145"/>
      <c r="AM1" s="147"/>
      <c r="AN1" s="145"/>
      <c r="AO1" s="145"/>
      <c r="AP1" s="145"/>
      <c r="AQ1" s="145"/>
      <c r="AR1" s="147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6"/>
      <c r="BJ1" s="146"/>
      <c r="BK1" s="146"/>
      <c r="BL1" s="146"/>
      <c r="BM1" s="146"/>
    </row>
    <row r="2" spans="1:65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4"/>
      <c r="AR2" s="6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5"/>
      <c r="BJ2" s="5"/>
      <c r="BK2" s="5"/>
      <c r="BL2" s="146"/>
      <c r="BM2" s="146"/>
    </row>
    <row r="3" spans="1:65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7"/>
      <c r="AR3" s="9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10"/>
      <c r="BJ3" s="8"/>
      <c r="BK3" s="8"/>
      <c r="BL3" s="146"/>
      <c r="BM3" s="146"/>
    </row>
    <row r="4" spans="1:65" x14ac:dyDescent="0.2">
      <c r="A4" s="145"/>
      <c r="B4" s="146"/>
      <c r="C4" s="146"/>
      <c r="D4" s="146"/>
      <c r="E4" s="146"/>
      <c r="F4" s="146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7"/>
      <c r="AA4" s="145"/>
      <c r="AB4" s="145"/>
      <c r="AC4" s="145"/>
      <c r="AD4" s="147"/>
      <c r="AE4" s="145"/>
      <c r="AF4" s="145"/>
      <c r="AG4" s="145"/>
      <c r="AH4" s="145"/>
      <c r="AI4" s="147"/>
      <c r="AJ4" s="145"/>
      <c r="AK4" s="145"/>
      <c r="AL4" s="145"/>
      <c r="AM4" s="147"/>
      <c r="AN4" s="145"/>
      <c r="AO4" s="145"/>
      <c r="AP4" s="145"/>
      <c r="AQ4" s="145"/>
      <c r="AR4" s="147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8"/>
      <c r="BJ4" s="146"/>
      <c r="BK4" s="146"/>
      <c r="BL4" s="146"/>
      <c r="BM4" s="146"/>
    </row>
    <row r="5" spans="1:65" x14ac:dyDescent="0.2">
      <c r="A5" s="145"/>
      <c r="B5" s="146"/>
      <c r="C5" s="146"/>
      <c r="D5" s="146"/>
      <c r="E5" s="146"/>
      <c r="F5" s="146"/>
      <c r="G5" s="145"/>
      <c r="H5" s="145"/>
      <c r="I5" s="145"/>
      <c r="J5" s="145"/>
      <c r="K5" s="149"/>
      <c r="L5" s="145"/>
      <c r="M5" s="145"/>
      <c r="N5" s="149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7"/>
      <c r="AA5" s="145"/>
      <c r="AB5" s="145"/>
      <c r="AC5" s="145"/>
      <c r="AD5" s="147"/>
      <c r="AE5" s="145"/>
      <c r="AF5" s="145"/>
      <c r="AG5" s="145"/>
      <c r="AH5" s="145"/>
      <c r="AI5" s="147"/>
      <c r="AJ5" s="145"/>
      <c r="AK5" s="145"/>
      <c r="AL5" s="145"/>
      <c r="AM5" s="147"/>
      <c r="AN5" s="145"/>
      <c r="AO5" s="145"/>
      <c r="AP5" s="145"/>
      <c r="AQ5" s="150"/>
      <c r="AR5" s="147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51"/>
      <c r="BJ5" s="146"/>
      <c r="BK5" s="146"/>
      <c r="BL5" s="146"/>
      <c r="BM5" s="146"/>
    </row>
    <row r="6" spans="1:65" ht="15.75" x14ac:dyDescent="0.25">
      <c r="A6" s="140" t="s">
        <v>3</v>
      </c>
      <c r="B6" s="146"/>
      <c r="C6" s="146"/>
      <c r="D6" s="146"/>
      <c r="E6" s="146"/>
      <c r="F6" s="146"/>
      <c r="G6" s="145"/>
      <c r="H6" s="145"/>
      <c r="I6" s="145"/>
      <c r="J6" s="145"/>
      <c r="K6" s="152"/>
      <c r="L6" s="145"/>
      <c r="M6" s="145"/>
      <c r="N6" s="149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7"/>
      <c r="AA6" s="145"/>
      <c r="AB6" s="145"/>
      <c r="AC6" s="152"/>
      <c r="AD6" s="147"/>
      <c r="AE6" s="150"/>
      <c r="AF6" s="150"/>
      <c r="AG6" s="145"/>
      <c r="AH6" s="145"/>
      <c r="AI6" s="147"/>
      <c r="AJ6" s="145"/>
      <c r="AK6" s="145"/>
      <c r="AL6" s="145"/>
      <c r="AM6" s="147"/>
      <c r="AN6" s="145"/>
      <c r="AO6" s="150"/>
      <c r="AP6" s="145"/>
      <c r="AQ6" s="145"/>
      <c r="AR6" s="147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51"/>
      <c r="BJ6" s="146"/>
      <c r="BK6" s="146"/>
      <c r="BL6" s="146"/>
      <c r="BM6" s="146"/>
    </row>
    <row r="7" spans="1:65" ht="15.75" x14ac:dyDescent="0.25">
      <c r="A7" s="9" t="s">
        <v>133</v>
      </c>
      <c r="B7" s="146"/>
      <c r="C7" s="146"/>
      <c r="D7" s="148"/>
      <c r="E7" s="148"/>
      <c r="F7" s="148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7"/>
      <c r="AA7" s="145"/>
      <c r="AB7" s="145"/>
      <c r="AC7" s="145"/>
      <c r="AD7" s="147"/>
      <c r="AE7" s="145"/>
      <c r="AF7" s="145"/>
      <c r="AG7" s="145"/>
      <c r="AH7" s="145"/>
      <c r="AI7" s="147"/>
      <c r="AJ7" s="145"/>
      <c r="AK7" s="145"/>
      <c r="AL7" s="145"/>
      <c r="AM7" s="147"/>
      <c r="AN7" s="145"/>
      <c r="AO7" s="145"/>
      <c r="AP7" s="145"/>
      <c r="AQ7" s="145"/>
      <c r="AR7" s="147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6"/>
      <c r="BJ7" s="146"/>
      <c r="BK7" s="146"/>
      <c r="BL7" s="146"/>
      <c r="BM7" s="146"/>
    </row>
    <row r="8" spans="1:65" ht="15" thickBot="1" x14ac:dyDescent="0.25">
      <c r="A8" s="277" t="s">
        <v>241</v>
      </c>
      <c r="B8" s="146"/>
      <c r="C8" s="146"/>
      <c r="D8" s="148"/>
      <c r="E8" s="148"/>
      <c r="F8" s="146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7"/>
      <c r="AA8" s="145"/>
      <c r="AB8" s="145"/>
      <c r="AC8" s="145"/>
      <c r="AD8" s="147"/>
      <c r="AE8" s="145"/>
      <c r="AF8" s="145"/>
      <c r="AG8" s="145"/>
      <c r="AH8" s="145"/>
      <c r="AI8" s="147"/>
      <c r="AJ8" s="145"/>
      <c r="AK8" s="145"/>
      <c r="AL8" s="145"/>
      <c r="AM8" s="147"/>
      <c r="AN8" s="145"/>
      <c r="AO8" s="145"/>
      <c r="AP8" s="145"/>
      <c r="AQ8" s="145"/>
      <c r="AR8" s="147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6"/>
      <c r="BJ8" s="146"/>
      <c r="BK8" s="146"/>
      <c r="BL8" s="146"/>
      <c r="BM8" s="146"/>
    </row>
    <row r="9" spans="1:65" ht="16.5" thickBot="1" x14ac:dyDescent="0.3">
      <c r="A9" s="153"/>
      <c r="B9" s="559" t="s">
        <v>4</v>
      </c>
      <c r="C9" s="560"/>
      <c r="D9" s="560"/>
      <c r="E9" s="560"/>
      <c r="F9" s="561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7"/>
      <c r="AA9" s="145"/>
      <c r="AB9" s="145"/>
      <c r="AC9" s="145"/>
      <c r="AD9" s="147"/>
      <c r="AE9" s="145"/>
      <c r="AF9" s="145"/>
      <c r="AG9" s="145"/>
      <c r="AH9" s="145"/>
      <c r="AI9" s="147"/>
      <c r="AJ9" s="145"/>
      <c r="AK9" s="145"/>
      <c r="AL9" s="145"/>
      <c r="AM9" s="147"/>
      <c r="AN9" s="145"/>
      <c r="AO9" s="145"/>
      <c r="AP9" s="145"/>
      <c r="AQ9" s="145"/>
      <c r="AR9" s="147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6"/>
      <c r="BJ9" s="146"/>
      <c r="BK9" s="146"/>
      <c r="BL9" s="146"/>
      <c r="BM9" s="146"/>
    </row>
    <row r="10" spans="1:65" s="13" customFormat="1" ht="15.75" customHeight="1" thickBot="1" x14ac:dyDescent="0.3">
      <c r="A10" s="94"/>
      <c r="B10" s="264" t="b">
        <f t="shared" ref="B10:F10" si="0">B13=B11</f>
        <v>1</v>
      </c>
      <c r="C10" s="62" t="b">
        <f t="shared" si="0"/>
        <v>1</v>
      </c>
      <c r="D10" s="62" t="b">
        <f t="shared" si="0"/>
        <v>1</v>
      </c>
      <c r="E10" s="62"/>
      <c r="F10" s="63" t="b">
        <f t="shared" si="0"/>
        <v>1</v>
      </c>
      <c r="G10" s="521" t="s">
        <v>140</v>
      </c>
      <c r="H10" s="503"/>
      <c r="I10" s="503"/>
      <c r="J10" s="503"/>
      <c r="K10" s="511" t="s">
        <v>141</v>
      </c>
      <c r="L10" s="524"/>
      <c r="M10" s="524"/>
      <c r="N10" s="525"/>
      <c r="O10" s="521" t="s">
        <v>142</v>
      </c>
      <c r="P10" s="503"/>
      <c r="Q10" s="503"/>
      <c r="R10" s="504"/>
      <c r="S10" s="514" t="s">
        <v>217</v>
      </c>
      <c r="T10" s="511" t="s">
        <v>143</v>
      </c>
      <c r="U10" s="512"/>
      <c r="V10" s="512"/>
      <c r="W10" s="513"/>
      <c r="X10" s="521" t="s">
        <v>144</v>
      </c>
      <c r="Y10" s="522"/>
      <c r="Z10" s="522"/>
      <c r="AA10" s="523"/>
      <c r="AB10" s="511" t="s">
        <v>145</v>
      </c>
      <c r="AC10" s="512"/>
      <c r="AD10" s="512"/>
      <c r="AE10" s="513"/>
      <c r="AF10" s="514" t="s">
        <v>221</v>
      </c>
      <c r="AG10" s="521" t="s">
        <v>134</v>
      </c>
      <c r="AH10" s="522"/>
      <c r="AI10" s="522"/>
      <c r="AJ10" s="523"/>
      <c r="AK10" s="511" t="s">
        <v>135</v>
      </c>
      <c r="AL10" s="524"/>
      <c r="AM10" s="524"/>
      <c r="AN10" s="525"/>
      <c r="AO10" s="514" t="s">
        <v>235</v>
      </c>
      <c r="AP10" s="521" t="s">
        <v>136</v>
      </c>
      <c r="AQ10" s="503"/>
      <c r="AR10" s="503"/>
      <c r="AS10" s="504"/>
      <c r="AT10" s="511" t="s">
        <v>137</v>
      </c>
      <c r="AU10" s="524"/>
      <c r="AV10" s="524"/>
      <c r="AW10" s="525"/>
      <c r="AX10" s="521" t="s">
        <v>138</v>
      </c>
      <c r="AY10" s="522"/>
      <c r="AZ10" s="522"/>
      <c r="BA10" s="523"/>
      <c r="BB10" s="511" t="s">
        <v>139</v>
      </c>
      <c r="BC10" s="512"/>
      <c r="BD10" s="512"/>
      <c r="BE10" s="513"/>
      <c r="BF10" s="502" t="s">
        <v>146</v>
      </c>
      <c r="BG10" s="503"/>
      <c r="BH10" s="504"/>
      <c r="BI10" s="531" t="s">
        <v>5</v>
      </c>
      <c r="BJ10" s="512"/>
      <c r="BK10" s="513"/>
      <c r="BL10" s="12"/>
      <c r="BM10" s="12"/>
    </row>
    <row r="11" spans="1:65" ht="15" customHeight="1" thickBot="1" x14ac:dyDescent="0.25">
      <c r="A11" s="517" t="s">
        <v>6</v>
      </c>
      <c r="B11" s="91">
        <f>SUM(B13)</f>
        <v>46381361</v>
      </c>
      <c r="C11" s="92">
        <f>SUM(C13)</f>
        <v>30916123</v>
      </c>
      <c r="D11" s="91">
        <f>SUM(D13)</f>
        <v>15465238</v>
      </c>
      <c r="E11" s="91">
        <f>SUM(E14:E22)</f>
        <v>39663727.950416662</v>
      </c>
      <c r="F11" s="91">
        <f>SUM(F13)</f>
        <v>4120036.7970000021</v>
      </c>
      <c r="G11" s="519" t="s">
        <v>7</v>
      </c>
      <c r="H11" s="526" t="s">
        <v>8</v>
      </c>
      <c r="I11" s="35"/>
      <c r="J11" s="528" t="s">
        <v>9</v>
      </c>
      <c r="K11" s="519" t="s">
        <v>7</v>
      </c>
      <c r="L11" s="526" t="s">
        <v>8</v>
      </c>
      <c r="M11" s="35"/>
      <c r="N11" s="528" t="s">
        <v>9</v>
      </c>
      <c r="O11" s="519" t="s">
        <v>7</v>
      </c>
      <c r="P11" s="526" t="s">
        <v>8</v>
      </c>
      <c r="Q11" s="35"/>
      <c r="R11" s="528" t="s">
        <v>9</v>
      </c>
      <c r="S11" s="515"/>
      <c r="T11" s="519" t="s">
        <v>7</v>
      </c>
      <c r="U11" s="526" t="s">
        <v>8</v>
      </c>
      <c r="V11" s="35"/>
      <c r="W11" s="528" t="s">
        <v>9</v>
      </c>
      <c r="X11" s="519" t="s">
        <v>7</v>
      </c>
      <c r="Y11" s="526" t="s">
        <v>8</v>
      </c>
      <c r="Z11" s="35"/>
      <c r="AA11" s="528" t="s">
        <v>9</v>
      </c>
      <c r="AB11" s="519" t="s">
        <v>7</v>
      </c>
      <c r="AC11" s="526" t="s">
        <v>8</v>
      </c>
      <c r="AD11" s="35"/>
      <c r="AE11" s="528" t="s">
        <v>9</v>
      </c>
      <c r="AF11" s="515"/>
      <c r="AG11" s="519" t="s">
        <v>7</v>
      </c>
      <c r="AH11" s="526" t="s">
        <v>8</v>
      </c>
      <c r="AI11" s="35"/>
      <c r="AJ11" s="528" t="s">
        <v>9</v>
      </c>
      <c r="AK11" s="519" t="s">
        <v>7</v>
      </c>
      <c r="AL11" s="526" t="s">
        <v>8</v>
      </c>
      <c r="AM11" s="35"/>
      <c r="AN11" s="528" t="s">
        <v>9</v>
      </c>
      <c r="AO11" s="515"/>
      <c r="AP11" s="519" t="s">
        <v>7</v>
      </c>
      <c r="AQ11" s="526" t="s">
        <v>8</v>
      </c>
      <c r="AR11" s="35"/>
      <c r="AS11" s="528" t="s">
        <v>9</v>
      </c>
      <c r="AT11" s="519" t="s">
        <v>7</v>
      </c>
      <c r="AU11" s="526" t="s">
        <v>8</v>
      </c>
      <c r="AV11" s="35"/>
      <c r="AW11" s="528" t="s">
        <v>9</v>
      </c>
      <c r="AX11" s="519" t="s">
        <v>7</v>
      </c>
      <c r="AY11" s="526" t="s">
        <v>8</v>
      </c>
      <c r="AZ11" s="35"/>
      <c r="BA11" s="528" t="s">
        <v>9</v>
      </c>
      <c r="BB11" s="519" t="s">
        <v>7</v>
      </c>
      <c r="BC11" s="526" t="s">
        <v>8</v>
      </c>
      <c r="BD11" s="35"/>
      <c r="BE11" s="543" t="s">
        <v>9</v>
      </c>
      <c r="BF11" s="505" t="s">
        <v>240</v>
      </c>
      <c r="BG11" s="545" t="s">
        <v>10</v>
      </c>
      <c r="BH11" s="532" t="s">
        <v>11</v>
      </c>
      <c r="BI11" s="533" t="s">
        <v>12</v>
      </c>
      <c r="BJ11" s="535" t="s">
        <v>13</v>
      </c>
      <c r="BK11" s="537" t="s">
        <v>14</v>
      </c>
      <c r="BL11" s="539" t="s">
        <v>15</v>
      </c>
      <c r="BM11" s="541" t="s">
        <v>16</v>
      </c>
    </row>
    <row r="12" spans="1:65" ht="78" customHeight="1" thickBot="1" x14ac:dyDescent="0.25">
      <c r="A12" s="518"/>
      <c r="B12" s="139" t="s">
        <v>17</v>
      </c>
      <c r="C12" s="61" t="s">
        <v>18</v>
      </c>
      <c r="D12" s="139" t="s">
        <v>19</v>
      </c>
      <c r="E12" s="139" t="s">
        <v>20</v>
      </c>
      <c r="F12" s="139" t="s">
        <v>21</v>
      </c>
      <c r="G12" s="520"/>
      <c r="H12" s="527"/>
      <c r="I12" s="36"/>
      <c r="J12" s="529"/>
      <c r="K12" s="520"/>
      <c r="L12" s="527"/>
      <c r="M12" s="36"/>
      <c r="N12" s="529"/>
      <c r="O12" s="520"/>
      <c r="P12" s="527"/>
      <c r="Q12" s="36"/>
      <c r="R12" s="529"/>
      <c r="S12" s="516" t="s">
        <v>218</v>
      </c>
      <c r="T12" s="520"/>
      <c r="U12" s="527"/>
      <c r="V12" s="36"/>
      <c r="W12" s="529"/>
      <c r="X12" s="530"/>
      <c r="Y12" s="527"/>
      <c r="Z12" s="36"/>
      <c r="AA12" s="529"/>
      <c r="AB12" s="520"/>
      <c r="AC12" s="527"/>
      <c r="AD12" s="36"/>
      <c r="AE12" s="529"/>
      <c r="AF12" s="516" t="s">
        <v>218</v>
      </c>
      <c r="AG12" s="520"/>
      <c r="AH12" s="527"/>
      <c r="AI12" s="36"/>
      <c r="AJ12" s="529"/>
      <c r="AK12" s="520"/>
      <c r="AL12" s="527"/>
      <c r="AM12" s="36"/>
      <c r="AN12" s="529"/>
      <c r="AO12" s="516" t="s">
        <v>218</v>
      </c>
      <c r="AP12" s="520"/>
      <c r="AQ12" s="527"/>
      <c r="AR12" s="36"/>
      <c r="AS12" s="529"/>
      <c r="AT12" s="520"/>
      <c r="AU12" s="527"/>
      <c r="AV12" s="36"/>
      <c r="AW12" s="529"/>
      <c r="AX12" s="520"/>
      <c r="AY12" s="527"/>
      <c r="AZ12" s="36"/>
      <c r="BA12" s="529"/>
      <c r="BB12" s="520"/>
      <c r="BC12" s="527"/>
      <c r="BD12" s="36"/>
      <c r="BE12" s="544"/>
      <c r="BF12" s="506"/>
      <c r="BG12" s="546"/>
      <c r="BH12" s="532"/>
      <c r="BI12" s="534"/>
      <c r="BJ12" s="536"/>
      <c r="BK12" s="538"/>
      <c r="BL12" s="540"/>
      <c r="BM12" s="542"/>
    </row>
    <row r="13" spans="1:65" s="11" customFormat="1" ht="15.75" thickBot="1" x14ac:dyDescent="0.25">
      <c r="A13" s="14" t="s">
        <v>22</v>
      </c>
      <c r="B13" s="177">
        <v>46381361</v>
      </c>
      <c r="C13" s="178">
        <f>30916123</f>
        <v>30916123</v>
      </c>
      <c r="D13" s="178">
        <f>B13-C13</f>
        <v>15465238</v>
      </c>
      <c r="E13" s="178">
        <f>SUM(E14:E22)</f>
        <v>39663727.950416662</v>
      </c>
      <c r="F13" s="178">
        <f t="shared" ref="F13" si="1">C13-BJ13</f>
        <v>4120036.7970000021</v>
      </c>
      <c r="G13" s="187">
        <f>SUM(G14:G22)</f>
        <v>3724003.7016666667</v>
      </c>
      <c r="H13" s="189">
        <f>SUM(H14:H22)</f>
        <v>3754458.96</v>
      </c>
      <c r="I13" s="190"/>
      <c r="J13" s="191">
        <f>SUM(J14:J22)</f>
        <v>3526393.96</v>
      </c>
      <c r="K13" s="187">
        <f>SUM(K14:K22)</f>
        <v>1038867.7016666667</v>
      </c>
      <c r="L13" s="189">
        <f>SUM(L14:L22)</f>
        <v>980185.15</v>
      </c>
      <c r="M13" s="190"/>
      <c r="N13" s="191">
        <f>SUM(N14:N22)</f>
        <v>912032.65</v>
      </c>
      <c r="O13" s="187">
        <f>SUM(O14:O22)</f>
        <v>1104165.7016666667</v>
      </c>
      <c r="P13" s="189">
        <f>SUM(P14:P22)</f>
        <v>956326.57000000007</v>
      </c>
      <c r="Q13" s="190"/>
      <c r="R13" s="191">
        <f>SUM(R14:R22)</f>
        <v>931197.19000000006</v>
      </c>
      <c r="S13" s="268">
        <f>SUM(S14:S22)</f>
        <v>-176066.42499999999</v>
      </c>
      <c r="T13" s="187">
        <f>SUM(T14:T22)</f>
        <v>5078311.7036666665</v>
      </c>
      <c r="U13" s="189">
        <f>SUM(U14:U22)</f>
        <v>1166508.0989999999</v>
      </c>
      <c r="V13" s="190"/>
      <c r="W13" s="191">
        <f>SUM(W14:W22)</f>
        <v>1146445.8700000001</v>
      </c>
      <c r="X13" s="187">
        <f>SUM(X14:X22)</f>
        <v>2289008.2901666667</v>
      </c>
      <c r="Y13" s="189">
        <f>SUM(Y14:Y22)</f>
        <v>2151345.8669999996</v>
      </c>
      <c r="Z13" s="190"/>
      <c r="AA13" s="191">
        <f>SUM(AA14:AA22)</f>
        <v>2196318.16</v>
      </c>
      <c r="AB13" s="187">
        <f>SUM(AB14:AB22)</f>
        <v>3073416.3816666664</v>
      </c>
      <c r="AC13" s="189">
        <f>SUM(AC14:AC22)</f>
        <v>2957055.409</v>
      </c>
      <c r="AD13" s="190"/>
      <c r="AE13" s="191">
        <f>SUM(AE14:AE22)</f>
        <v>973289.14899999998</v>
      </c>
      <c r="AF13" s="268">
        <f>SUM(AF14:AF22)</f>
        <v>-4165827.0005000001</v>
      </c>
      <c r="AG13" s="187">
        <f>SUM(AG14:AG22)</f>
        <v>10468319.283333331</v>
      </c>
      <c r="AH13" s="189">
        <f>SUM(AH14:AH22)</f>
        <v>2516217.068</v>
      </c>
      <c r="AI13" s="190"/>
      <c r="AJ13" s="191">
        <f>SUM(AJ14:AJ22)</f>
        <v>4492107.4899999993</v>
      </c>
      <c r="AK13" s="187">
        <f>SUM(AK14:AK22)</f>
        <v>1205985.3854166667</v>
      </c>
      <c r="AL13" s="189">
        <f>SUM(AL14:AL22)</f>
        <v>3074895.6399999997</v>
      </c>
      <c r="AM13" s="190"/>
      <c r="AN13" s="191">
        <f>SUM(AN14:AN22)</f>
        <v>1644450.5499999998</v>
      </c>
      <c r="AO13" s="268">
        <f>SUM(AO14:AO22)</f>
        <v>-6083191.9607499996</v>
      </c>
      <c r="AP13" s="187">
        <f>SUM(AP14:AP22)</f>
        <v>3587102.1159166666</v>
      </c>
      <c r="AQ13" s="189">
        <f>SUM(AQ14:AQ22)</f>
        <v>5296641.7899999991</v>
      </c>
      <c r="AR13" s="190"/>
      <c r="AS13" s="191">
        <f>SUM(AS14:AS22)</f>
        <v>2470083.58</v>
      </c>
      <c r="AT13" s="187">
        <f>SUM(AT14:AT22)</f>
        <v>4976230.67925</v>
      </c>
      <c r="AU13" s="189">
        <f>SUM(AU14:AU22)</f>
        <v>1633234.46</v>
      </c>
      <c r="AV13" s="190"/>
      <c r="AW13" s="191">
        <f>SUM(AW14:AW22)</f>
        <v>5407663.6399999997</v>
      </c>
      <c r="AX13" s="187">
        <f>SUM(AX14:AX22)</f>
        <v>4366543.8829999994</v>
      </c>
      <c r="AY13" s="189">
        <f>SUM(AY14:AY22)</f>
        <v>2309217.19</v>
      </c>
      <c r="AZ13" s="190"/>
      <c r="BA13" s="191">
        <f>SUM(BA14:BA22)</f>
        <v>2258345.67</v>
      </c>
      <c r="BB13" s="187">
        <f>SUM(BB14:BB22)</f>
        <v>9176858.5092500001</v>
      </c>
      <c r="BC13" s="189">
        <f>SUM(BC14:BC22)</f>
        <v>0</v>
      </c>
      <c r="BD13" s="190"/>
      <c r="BE13" s="191">
        <f>SUM(BE14:BE22)</f>
        <v>0</v>
      </c>
      <c r="BF13" s="490">
        <f>SUM(BF14:BF22)</f>
        <v>0</v>
      </c>
      <c r="BG13" s="196">
        <v>0</v>
      </c>
      <c r="BH13" s="192">
        <v>0</v>
      </c>
      <c r="BI13" s="193">
        <f t="shared" ref="BI13:BK13" si="2">SUM(BI14:BI22)</f>
        <v>30486869.441166662</v>
      </c>
      <c r="BJ13" s="43">
        <f t="shared" si="2"/>
        <v>26796086.202999998</v>
      </c>
      <c r="BK13" s="39">
        <f t="shared" si="2"/>
        <v>25958327.908999998</v>
      </c>
      <c r="BL13" s="45">
        <f>SUM(BL14:BL22)</f>
        <v>12867641.747416666</v>
      </c>
      <c r="BM13" s="137">
        <f t="shared" ref="BM13" si="3">SUM(BL13/E13)</f>
        <v>0.32441836439334221</v>
      </c>
    </row>
    <row r="14" spans="1:65" s="11" customFormat="1" ht="16.5" x14ac:dyDescent="0.2">
      <c r="A14" s="185" t="s">
        <v>23</v>
      </c>
      <c r="B14" s="507"/>
      <c r="C14" s="507"/>
      <c r="D14" s="507"/>
      <c r="E14" s="195">
        <f>(+G14+K14+O14+T14+X14+AB14+AG14+AK14+AP14+AT14+AX14+BB14+BF14)+S14+AF14+AO14</f>
        <v>22940987</v>
      </c>
      <c r="F14" s="507"/>
      <c r="G14" s="363">
        <v>2250000</v>
      </c>
      <c r="H14" s="371">
        <v>2250000</v>
      </c>
      <c r="I14" s="359"/>
      <c r="J14" s="358">
        <v>2250000</v>
      </c>
      <c r="K14" s="363">
        <v>0</v>
      </c>
      <c r="L14" s="371">
        <v>0</v>
      </c>
      <c r="M14" s="359"/>
      <c r="N14" s="358">
        <v>0</v>
      </c>
      <c r="O14" s="363">
        <v>0</v>
      </c>
      <c r="P14" s="371">
        <v>0</v>
      </c>
      <c r="Q14" s="359"/>
      <c r="R14" s="358">
        <v>0</v>
      </c>
      <c r="S14" s="373">
        <v>0</v>
      </c>
      <c r="T14" s="363">
        <v>3450000</v>
      </c>
      <c r="U14" s="371">
        <v>0</v>
      </c>
      <c r="V14" s="359">
        <v>2</v>
      </c>
      <c r="W14" s="358">
        <v>0</v>
      </c>
      <c r="X14" s="363">
        <v>1200000</v>
      </c>
      <c r="Y14" s="371">
        <v>1200000</v>
      </c>
      <c r="Z14" s="359"/>
      <c r="AA14" s="358">
        <v>1200000</v>
      </c>
      <c r="AB14" s="363">
        <v>2000000</v>
      </c>
      <c r="AC14" s="371">
        <v>2000000</v>
      </c>
      <c r="AD14" s="359"/>
      <c r="AE14" s="358">
        <v>0</v>
      </c>
      <c r="AF14" s="373">
        <v>-3450000</v>
      </c>
      <c r="AG14" s="363">
        <v>8450000</v>
      </c>
      <c r="AH14" s="371">
        <v>1350000</v>
      </c>
      <c r="AI14" s="359">
        <v>2</v>
      </c>
      <c r="AJ14" s="358">
        <v>3350000</v>
      </c>
      <c r="AK14" s="363">
        <v>0</v>
      </c>
      <c r="AL14" s="371">
        <v>1350000</v>
      </c>
      <c r="AM14" s="359">
        <v>3</v>
      </c>
      <c r="AN14" s="358">
        <v>1350000</v>
      </c>
      <c r="AO14" s="373">
        <v>-5750000</v>
      </c>
      <c r="AP14" s="363">
        <v>2289953</v>
      </c>
      <c r="AQ14" s="371">
        <v>4203464</v>
      </c>
      <c r="AR14" s="359">
        <v>3</v>
      </c>
      <c r="AS14" s="358">
        <v>39953</v>
      </c>
      <c r="AT14" s="363">
        <v>3200000</v>
      </c>
      <c r="AU14" s="371">
        <v>0</v>
      </c>
      <c r="AV14" s="359">
        <v>2</v>
      </c>
      <c r="AW14" s="358">
        <v>4163511</v>
      </c>
      <c r="AX14" s="363">
        <v>1750000</v>
      </c>
      <c r="AY14" s="371">
        <v>1140000</v>
      </c>
      <c r="AZ14" s="359">
        <v>2</v>
      </c>
      <c r="BA14" s="358">
        <v>1140000</v>
      </c>
      <c r="BB14" s="363">
        <v>7551034</v>
      </c>
      <c r="BC14" s="371">
        <v>0</v>
      </c>
      <c r="BD14" s="359"/>
      <c r="BE14" s="358">
        <v>0</v>
      </c>
      <c r="BF14" s="488"/>
      <c r="BG14" s="365">
        <v>0</v>
      </c>
      <c r="BH14" s="372">
        <v>0</v>
      </c>
      <c r="BI14" s="365">
        <v>15389953</v>
      </c>
      <c r="BJ14" s="365">
        <v>13493464</v>
      </c>
      <c r="BK14" s="364">
        <v>13493464</v>
      </c>
      <c r="BL14" s="367">
        <v>9447523</v>
      </c>
      <c r="BM14" s="376">
        <v>0.41181850632668943</v>
      </c>
    </row>
    <row r="15" spans="1:65" s="11" customFormat="1" ht="15" customHeight="1" x14ac:dyDescent="0.2">
      <c r="A15" s="185" t="s">
        <v>24</v>
      </c>
      <c r="B15" s="508"/>
      <c r="C15" s="508"/>
      <c r="D15" s="508"/>
      <c r="E15" s="194">
        <f t="shared" ref="E15:E22" si="4">(+G15+K15+O15+T15+X15+AB15+AG15+AK15+AP15+AT15+AX15+BB15+BF15)+S15+AF15+AO15</f>
        <v>415692</v>
      </c>
      <c r="F15" s="508"/>
      <c r="G15" s="363">
        <v>34641</v>
      </c>
      <c r="H15" s="362">
        <v>34641</v>
      </c>
      <c r="I15" s="359"/>
      <c r="J15" s="362">
        <v>34641</v>
      </c>
      <c r="K15" s="363">
        <v>34641</v>
      </c>
      <c r="L15" s="362">
        <v>34641</v>
      </c>
      <c r="M15" s="359"/>
      <c r="N15" s="362">
        <v>34641</v>
      </c>
      <c r="O15" s="363">
        <v>34641</v>
      </c>
      <c r="P15" s="362">
        <v>34641</v>
      </c>
      <c r="Q15" s="359"/>
      <c r="R15" s="362">
        <v>34641</v>
      </c>
      <c r="S15" s="373">
        <v>0</v>
      </c>
      <c r="T15" s="363">
        <v>34641</v>
      </c>
      <c r="U15" s="362">
        <v>34641</v>
      </c>
      <c r="V15" s="359"/>
      <c r="W15" s="362">
        <v>34641</v>
      </c>
      <c r="X15" s="363">
        <v>34641</v>
      </c>
      <c r="Y15" s="362">
        <v>34641</v>
      </c>
      <c r="Z15" s="359"/>
      <c r="AA15" s="362">
        <v>34641</v>
      </c>
      <c r="AB15" s="363">
        <v>34641</v>
      </c>
      <c r="AC15" s="362">
        <v>34641</v>
      </c>
      <c r="AD15" s="359"/>
      <c r="AE15" s="362">
        <v>34641</v>
      </c>
      <c r="AF15" s="373">
        <v>0</v>
      </c>
      <c r="AG15" s="363">
        <v>34641</v>
      </c>
      <c r="AH15" s="362">
        <v>34641</v>
      </c>
      <c r="AI15" s="359"/>
      <c r="AJ15" s="362">
        <v>34641</v>
      </c>
      <c r="AK15" s="363">
        <v>34641</v>
      </c>
      <c r="AL15" s="362">
        <v>34641</v>
      </c>
      <c r="AM15" s="359"/>
      <c r="AN15" s="362">
        <v>34641</v>
      </c>
      <c r="AO15" s="373">
        <v>0</v>
      </c>
      <c r="AP15" s="363">
        <v>34641</v>
      </c>
      <c r="AQ15" s="362">
        <v>34641</v>
      </c>
      <c r="AR15" s="359"/>
      <c r="AS15" s="362">
        <v>34641</v>
      </c>
      <c r="AT15" s="363">
        <v>34641</v>
      </c>
      <c r="AU15" s="362">
        <v>34641</v>
      </c>
      <c r="AV15" s="359"/>
      <c r="AW15" s="362">
        <v>34641</v>
      </c>
      <c r="AX15" s="363">
        <v>34641</v>
      </c>
      <c r="AY15" s="362">
        <v>34641</v>
      </c>
      <c r="AZ15" s="359"/>
      <c r="BA15" s="362">
        <v>34641</v>
      </c>
      <c r="BB15" s="363">
        <v>34641</v>
      </c>
      <c r="BC15" s="362">
        <v>0</v>
      </c>
      <c r="BD15" s="359"/>
      <c r="BE15" s="362">
        <v>0</v>
      </c>
      <c r="BF15" s="362"/>
      <c r="BG15" s="363">
        <v>0</v>
      </c>
      <c r="BH15" s="361">
        <v>0</v>
      </c>
      <c r="BI15" s="365">
        <v>381051</v>
      </c>
      <c r="BJ15" s="366">
        <v>381051</v>
      </c>
      <c r="BK15" s="364">
        <v>381051</v>
      </c>
      <c r="BL15" s="367">
        <v>34641</v>
      </c>
      <c r="BM15" s="475">
        <v>8.3333333333333329E-2</v>
      </c>
    </row>
    <row r="16" spans="1:65" s="11" customFormat="1" ht="16.5" x14ac:dyDescent="0.2">
      <c r="A16" s="185" t="s">
        <v>25</v>
      </c>
      <c r="B16" s="508"/>
      <c r="C16" s="508"/>
      <c r="D16" s="508"/>
      <c r="E16" s="188">
        <f t="shared" si="4"/>
        <v>9354902</v>
      </c>
      <c r="F16" s="508"/>
      <c r="G16" s="365">
        <v>1134539</v>
      </c>
      <c r="H16" s="362">
        <v>1225344</v>
      </c>
      <c r="I16" s="359">
        <v>3</v>
      </c>
      <c r="J16" s="358">
        <v>1225344</v>
      </c>
      <c r="K16" s="365">
        <v>686100</v>
      </c>
      <c r="L16" s="362">
        <v>686100</v>
      </c>
      <c r="M16" s="359"/>
      <c r="N16" s="358">
        <v>686100</v>
      </c>
      <c r="O16" s="365">
        <v>686100</v>
      </c>
      <c r="P16" s="362">
        <v>686100</v>
      </c>
      <c r="Q16" s="359"/>
      <c r="R16" s="358">
        <v>686100</v>
      </c>
      <c r="S16" s="374">
        <v>90805</v>
      </c>
      <c r="T16" s="365">
        <v>873512</v>
      </c>
      <c r="U16" s="362">
        <v>873512</v>
      </c>
      <c r="V16" s="359"/>
      <c r="W16" s="358">
        <v>873512</v>
      </c>
      <c r="X16" s="365">
        <v>686100</v>
      </c>
      <c r="Y16" s="362">
        <v>686100</v>
      </c>
      <c r="Z16" s="359"/>
      <c r="AA16" s="358">
        <v>686100</v>
      </c>
      <c r="AB16" s="365">
        <v>681970</v>
      </c>
      <c r="AC16" s="362">
        <v>686100</v>
      </c>
      <c r="AD16" s="359"/>
      <c r="AE16" s="358">
        <v>686100</v>
      </c>
      <c r="AF16" s="374">
        <v>4130</v>
      </c>
      <c r="AG16" s="365">
        <v>869382</v>
      </c>
      <c r="AH16" s="362">
        <v>869382</v>
      </c>
      <c r="AI16" s="359"/>
      <c r="AJ16" s="358">
        <v>869382</v>
      </c>
      <c r="AK16" s="365">
        <v>690970</v>
      </c>
      <c r="AL16" s="362">
        <v>690970</v>
      </c>
      <c r="AM16" s="359"/>
      <c r="AN16" s="358">
        <v>0</v>
      </c>
      <c r="AO16" s="374">
        <v>0</v>
      </c>
      <c r="AP16" s="365">
        <v>690970</v>
      </c>
      <c r="AQ16" s="362">
        <v>690970</v>
      </c>
      <c r="AR16" s="359"/>
      <c r="AS16" s="358">
        <v>1381940</v>
      </c>
      <c r="AT16" s="365">
        <v>878384</v>
      </c>
      <c r="AU16" s="362">
        <v>878384</v>
      </c>
      <c r="AV16" s="359"/>
      <c r="AW16" s="358">
        <v>878384</v>
      </c>
      <c r="AX16" s="365">
        <v>690970</v>
      </c>
      <c r="AY16" s="362">
        <v>690970</v>
      </c>
      <c r="AZ16" s="359"/>
      <c r="BA16" s="358">
        <v>690970</v>
      </c>
      <c r="BB16" s="365">
        <v>690970</v>
      </c>
      <c r="BC16" s="362">
        <v>0</v>
      </c>
      <c r="BD16" s="359"/>
      <c r="BE16" s="358">
        <v>0</v>
      </c>
      <c r="BF16" s="362"/>
      <c r="BG16" s="363">
        <v>0</v>
      </c>
      <c r="BH16" s="361">
        <v>0</v>
      </c>
      <c r="BI16" s="365">
        <v>8663932</v>
      </c>
      <c r="BJ16" s="366">
        <v>8663932</v>
      </c>
      <c r="BK16" s="364">
        <v>8663932</v>
      </c>
      <c r="BL16" s="367">
        <v>690970</v>
      </c>
      <c r="BM16" s="475">
        <v>7.3861810631474276E-2</v>
      </c>
    </row>
    <row r="17" spans="1:67" s="11" customFormat="1" ht="16.5" x14ac:dyDescent="0.2">
      <c r="A17" s="185" t="s">
        <v>203</v>
      </c>
      <c r="B17" s="508"/>
      <c r="C17" s="508"/>
      <c r="D17" s="508"/>
      <c r="E17" s="188">
        <f t="shared" si="4"/>
        <v>174669.05</v>
      </c>
      <c r="F17" s="508"/>
      <c r="G17" s="365">
        <v>10756.18</v>
      </c>
      <c r="H17" s="362">
        <v>10756.18</v>
      </c>
      <c r="I17" s="359"/>
      <c r="J17" s="358">
        <v>10756.18</v>
      </c>
      <c r="K17" s="365">
        <v>10756.18</v>
      </c>
      <c r="L17" s="362">
        <v>10756.18</v>
      </c>
      <c r="M17" s="359"/>
      <c r="N17" s="358">
        <v>10756.18</v>
      </c>
      <c r="O17" s="365">
        <v>10756.18</v>
      </c>
      <c r="P17" s="362">
        <v>10756.18</v>
      </c>
      <c r="Q17" s="359"/>
      <c r="R17" s="358">
        <v>10756.18</v>
      </c>
      <c r="S17" s="374">
        <v>0</v>
      </c>
      <c r="T17" s="365">
        <v>10756.18</v>
      </c>
      <c r="U17" s="362">
        <v>10756.18</v>
      </c>
      <c r="V17" s="359"/>
      <c r="W17" s="358">
        <v>10756.18</v>
      </c>
      <c r="X17" s="365">
        <v>10756.18</v>
      </c>
      <c r="Y17" s="362">
        <v>10756.18</v>
      </c>
      <c r="Z17" s="359"/>
      <c r="AA17" s="358">
        <v>0</v>
      </c>
      <c r="AB17" s="365">
        <v>10756.18</v>
      </c>
      <c r="AC17" s="362">
        <v>10756.18</v>
      </c>
      <c r="AD17" s="359"/>
      <c r="AE17" s="358">
        <v>21512.36</v>
      </c>
      <c r="AF17" s="374">
        <v>0</v>
      </c>
      <c r="AG17" s="365">
        <v>10756.18</v>
      </c>
      <c r="AH17" s="362">
        <v>10756.18</v>
      </c>
      <c r="AI17" s="359"/>
      <c r="AJ17" s="358">
        <v>10756.18</v>
      </c>
      <c r="AK17" s="365">
        <v>19745.18</v>
      </c>
      <c r="AL17" s="362">
        <v>10756.18</v>
      </c>
      <c r="AM17" s="359">
        <v>2</v>
      </c>
      <c r="AN17" s="358">
        <v>10756.18</v>
      </c>
      <c r="AO17" s="374">
        <v>-8989</v>
      </c>
      <c r="AP17" s="365">
        <v>28734.18</v>
      </c>
      <c r="AQ17" s="362">
        <v>24239.68</v>
      </c>
      <c r="AR17" s="359"/>
      <c r="AS17" s="358">
        <v>24239.68</v>
      </c>
      <c r="AT17" s="365">
        <v>19961.809999999998</v>
      </c>
      <c r="AU17" s="362">
        <v>19745.18</v>
      </c>
      <c r="AV17" s="359"/>
      <c r="AW17" s="358">
        <v>19745.18</v>
      </c>
      <c r="AX17" s="365">
        <v>19961.809999999998</v>
      </c>
      <c r="AY17" s="362">
        <v>19863.97</v>
      </c>
      <c r="AZ17" s="359"/>
      <c r="BA17" s="358">
        <v>19863.97</v>
      </c>
      <c r="BB17" s="365">
        <v>19961.809999999998</v>
      </c>
      <c r="BC17" s="362">
        <v>0</v>
      </c>
      <c r="BD17" s="359"/>
      <c r="BE17" s="358">
        <v>0</v>
      </c>
      <c r="BF17" s="362"/>
      <c r="BG17" s="363">
        <v>0</v>
      </c>
      <c r="BH17" s="361">
        <v>0</v>
      </c>
      <c r="BI17" s="365">
        <v>154707.24</v>
      </c>
      <c r="BJ17" s="366">
        <v>149898.26999999999</v>
      </c>
      <c r="BK17" s="364">
        <v>149898.26999999999</v>
      </c>
      <c r="BL17" s="367">
        <v>24770.78</v>
      </c>
      <c r="BM17" s="475">
        <v>0.14181550767007664</v>
      </c>
      <c r="BN17" s="149"/>
      <c r="BO17" s="149"/>
    </row>
    <row r="18" spans="1:67" s="11" customFormat="1" ht="16.5" x14ac:dyDescent="0.2">
      <c r="A18" s="185" t="s">
        <v>26</v>
      </c>
      <c r="B18" s="508"/>
      <c r="C18" s="508"/>
      <c r="D18" s="508"/>
      <c r="E18" s="188">
        <f t="shared" si="4"/>
        <v>84735.209999999992</v>
      </c>
      <c r="F18" s="508"/>
      <c r="G18" s="365">
        <v>2403.2600000000002</v>
      </c>
      <c r="H18" s="362">
        <v>2383.44</v>
      </c>
      <c r="I18" s="359"/>
      <c r="J18" s="358">
        <v>2383.44</v>
      </c>
      <c r="K18" s="365">
        <v>2403.2600000000002</v>
      </c>
      <c r="L18" s="362">
        <v>2383.2600000000002</v>
      </c>
      <c r="M18" s="359"/>
      <c r="N18" s="358">
        <v>2383.2600000000002</v>
      </c>
      <c r="O18" s="365">
        <v>2403.2600000000002</v>
      </c>
      <c r="P18" s="362">
        <v>2383.2600000000002</v>
      </c>
      <c r="Q18" s="359"/>
      <c r="R18" s="358">
        <v>0</v>
      </c>
      <c r="S18" s="374">
        <v>-59.819999999999709</v>
      </c>
      <c r="T18" s="365">
        <v>2383.2600000000002</v>
      </c>
      <c r="U18" s="362">
        <v>2383.2600000000002</v>
      </c>
      <c r="V18" s="359"/>
      <c r="W18" s="358">
        <v>2383.2600000000002</v>
      </c>
      <c r="X18" s="365">
        <v>2383.2600000000002</v>
      </c>
      <c r="Y18" s="362">
        <v>2383.2600000000002</v>
      </c>
      <c r="Z18" s="359"/>
      <c r="AA18" s="358">
        <v>0</v>
      </c>
      <c r="AB18" s="365">
        <v>2383.2600000000002</v>
      </c>
      <c r="AC18" s="362">
        <v>2383.2600000000002</v>
      </c>
      <c r="AD18" s="359"/>
      <c r="AE18" s="358">
        <v>7149.7800000000007</v>
      </c>
      <c r="AF18" s="374">
        <v>0</v>
      </c>
      <c r="AG18" s="365">
        <v>27383.260000000002</v>
      </c>
      <c r="AH18" s="362">
        <v>23342.129999999997</v>
      </c>
      <c r="AI18" s="359"/>
      <c r="AJ18" s="358">
        <v>6991.47</v>
      </c>
      <c r="AK18" s="365">
        <v>2383.2600000000002</v>
      </c>
      <c r="AL18" s="362">
        <v>2383.2600000000002</v>
      </c>
      <c r="AM18" s="359">
        <v>2</v>
      </c>
      <c r="AN18" s="358">
        <v>16350.66</v>
      </c>
      <c r="AO18" s="374">
        <v>-4041.1300000000047</v>
      </c>
      <c r="AP18" s="365">
        <v>2383.2600000000002</v>
      </c>
      <c r="AQ18" s="362">
        <v>2383.2600000000002</v>
      </c>
      <c r="AR18" s="359"/>
      <c r="AS18" s="358">
        <v>2383.2600000000002</v>
      </c>
      <c r="AT18" s="365">
        <v>2383.2600000000002</v>
      </c>
      <c r="AU18" s="362">
        <v>5218.76</v>
      </c>
      <c r="AV18" s="359">
        <v>6</v>
      </c>
      <c r="AW18" s="358">
        <v>1658.5</v>
      </c>
      <c r="AX18" s="365">
        <v>2971.78</v>
      </c>
      <c r="AY18" s="362">
        <v>2971.76</v>
      </c>
      <c r="AZ18" s="359"/>
      <c r="BA18" s="358">
        <v>5943.52</v>
      </c>
      <c r="BB18" s="365">
        <v>36971.78</v>
      </c>
      <c r="BC18" s="362">
        <v>0</v>
      </c>
      <c r="BD18" s="359"/>
      <c r="BE18" s="358">
        <v>0</v>
      </c>
      <c r="BF18" s="362"/>
      <c r="BG18" s="363">
        <v>0</v>
      </c>
      <c r="BH18" s="361">
        <v>0</v>
      </c>
      <c r="BI18" s="365">
        <v>47763.430000000008</v>
      </c>
      <c r="BJ18" s="366">
        <v>50598.91</v>
      </c>
      <c r="BK18" s="364">
        <v>47627.150000000009</v>
      </c>
      <c r="BL18" s="367">
        <v>34136.299999999988</v>
      </c>
      <c r="BM18" s="475">
        <v>0.40285850474672796</v>
      </c>
      <c r="BN18" s="149"/>
      <c r="BO18" s="149"/>
    </row>
    <row r="19" spans="1:67" s="11" customFormat="1" ht="15" customHeight="1" x14ac:dyDescent="0.2">
      <c r="A19" s="185" t="s">
        <v>27</v>
      </c>
      <c r="B19" s="508"/>
      <c r="C19" s="508"/>
      <c r="D19" s="508"/>
      <c r="E19" s="188">
        <f t="shared" si="4"/>
        <v>2953611.2104166658</v>
      </c>
      <c r="F19" s="508"/>
      <c r="G19" s="363">
        <v>27839.931666666671</v>
      </c>
      <c r="H19" s="362">
        <v>0</v>
      </c>
      <c r="I19" s="359">
        <v>2</v>
      </c>
      <c r="J19" s="358">
        <v>0</v>
      </c>
      <c r="K19" s="363">
        <v>27839.931666666671</v>
      </c>
      <c r="L19" s="362">
        <v>0</v>
      </c>
      <c r="M19" s="359">
        <v>2</v>
      </c>
      <c r="N19" s="358">
        <v>0</v>
      </c>
      <c r="O19" s="363">
        <v>27839.931666666671</v>
      </c>
      <c r="P19" s="362">
        <v>11802.05</v>
      </c>
      <c r="Q19" s="359">
        <v>2</v>
      </c>
      <c r="R19" s="358">
        <v>0</v>
      </c>
      <c r="S19" s="373">
        <v>-71717.74500000001</v>
      </c>
      <c r="T19" s="363">
        <v>395992.68866666663</v>
      </c>
      <c r="U19" s="362">
        <v>0</v>
      </c>
      <c r="V19" s="359">
        <v>2</v>
      </c>
      <c r="W19" s="358">
        <v>11802.05</v>
      </c>
      <c r="X19" s="363">
        <v>52855.840166666669</v>
      </c>
      <c r="Y19" s="362">
        <v>23925.47</v>
      </c>
      <c r="Z19" s="359">
        <v>2</v>
      </c>
      <c r="AA19" s="358">
        <v>7090.84</v>
      </c>
      <c r="AB19" s="363">
        <v>27839.931666666671</v>
      </c>
      <c r="AC19" s="362">
        <v>19602.82</v>
      </c>
      <c r="AD19" s="359">
        <v>2</v>
      </c>
      <c r="AE19" s="358">
        <v>16834.63</v>
      </c>
      <c r="AF19" s="373">
        <v>-433160.17049999995</v>
      </c>
      <c r="AG19" s="363">
        <v>697386.32333333325</v>
      </c>
      <c r="AH19" s="362">
        <v>0</v>
      </c>
      <c r="AI19" s="359">
        <v>2</v>
      </c>
      <c r="AJ19" s="358">
        <v>19602.82</v>
      </c>
      <c r="AK19" s="363">
        <v>59750.025416666671</v>
      </c>
      <c r="AL19" s="362">
        <v>718471.32</v>
      </c>
      <c r="AM19" s="359">
        <v>3</v>
      </c>
      <c r="AN19" s="358">
        <v>1170.4000000000001</v>
      </c>
      <c r="AO19" s="373">
        <v>-38665.028749999939</v>
      </c>
      <c r="AP19" s="363">
        <v>42839.931666666671</v>
      </c>
      <c r="AQ19" s="362">
        <v>6884.35</v>
      </c>
      <c r="AR19" s="359">
        <v>2</v>
      </c>
      <c r="AS19" s="358">
        <v>681199.39999999991</v>
      </c>
      <c r="AT19" s="363">
        <v>356190.02166666661</v>
      </c>
      <c r="AU19" s="362">
        <v>336103.95999999996</v>
      </c>
      <c r="AV19" s="359"/>
      <c r="AW19" s="358">
        <v>6884.35</v>
      </c>
      <c r="AX19" s="363">
        <v>1409850.8254166667</v>
      </c>
      <c r="AY19" s="362">
        <v>29849</v>
      </c>
      <c r="AZ19" s="359">
        <v>2</v>
      </c>
      <c r="BA19" s="358">
        <v>51345.760000000002</v>
      </c>
      <c r="BB19" s="363">
        <v>370928.77166666661</v>
      </c>
      <c r="BC19" s="362">
        <v>0</v>
      </c>
      <c r="BD19" s="359"/>
      <c r="BE19" s="358">
        <v>0</v>
      </c>
      <c r="BF19" s="362"/>
      <c r="BG19" s="363">
        <v>0</v>
      </c>
      <c r="BH19" s="361">
        <v>0</v>
      </c>
      <c r="BI19" s="365">
        <v>2582682.4387499993</v>
      </c>
      <c r="BJ19" s="366">
        <v>1146638.9699999997</v>
      </c>
      <c r="BK19" s="364">
        <v>795930.24999999988</v>
      </c>
      <c r="BL19" s="367">
        <v>1806972.240416666</v>
      </c>
      <c r="BM19" s="475">
        <v>0.61178405405691716</v>
      </c>
      <c r="BN19" s="149"/>
      <c r="BO19" s="149"/>
    </row>
    <row r="20" spans="1:67" s="11" customFormat="1" ht="15" customHeight="1" x14ac:dyDescent="0.2">
      <c r="A20" s="185" t="s">
        <v>1</v>
      </c>
      <c r="B20" s="508"/>
      <c r="C20" s="508"/>
      <c r="D20" s="508"/>
      <c r="E20" s="197">
        <f t="shared" si="4"/>
        <v>209999.99999999994</v>
      </c>
      <c r="F20" s="508"/>
      <c r="G20" s="363">
        <v>22096.329999999998</v>
      </c>
      <c r="H20" s="362">
        <v>3269.34</v>
      </c>
      <c r="I20" s="359">
        <v>2</v>
      </c>
      <c r="J20" s="362">
        <v>3269.34</v>
      </c>
      <c r="K20" s="363">
        <v>14735.33</v>
      </c>
      <c r="L20" s="362">
        <v>15871.21</v>
      </c>
      <c r="M20" s="359">
        <v>3</v>
      </c>
      <c r="N20" s="362">
        <v>15871.21</v>
      </c>
      <c r="O20" s="363">
        <v>87505.329999999987</v>
      </c>
      <c r="P20" s="362">
        <v>8724.08</v>
      </c>
      <c r="Q20" s="359">
        <v>2</v>
      </c>
      <c r="R20" s="362">
        <v>202.51000000000002</v>
      </c>
      <c r="S20" s="373">
        <v>-96472.359999999986</v>
      </c>
      <c r="T20" s="363">
        <v>44898.575000000004</v>
      </c>
      <c r="U20" s="362">
        <v>15975.158999999998</v>
      </c>
      <c r="V20" s="359">
        <v>2</v>
      </c>
      <c r="W20" s="362">
        <v>27771.379999999997</v>
      </c>
      <c r="X20" s="363">
        <v>12488.01</v>
      </c>
      <c r="Y20" s="362">
        <v>12253.957</v>
      </c>
      <c r="Z20" s="359"/>
      <c r="AA20" s="362">
        <v>11917.82</v>
      </c>
      <c r="AB20" s="363">
        <v>7778.01</v>
      </c>
      <c r="AC20" s="362">
        <v>783.149</v>
      </c>
      <c r="AD20" s="359">
        <v>2</v>
      </c>
      <c r="AE20" s="362">
        <v>-2556.6210000000001</v>
      </c>
      <c r="AF20" s="373">
        <v>-36152.330000000009</v>
      </c>
      <c r="AG20" s="363">
        <v>89210.51999999999</v>
      </c>
      <c r="AH20" s="362">
        <v>1043.758</v>
      </c>
      <c r="AI20" s="359">
        <v>2</v>
      </c>
      <c r="AJ20" s="362">
        <v>1445.02</v>
      </c>
      <c r="AK20" s="363">
        <v>11313.52</v>
      </c>
      <c r="AL20" s="362">
        <v>1675.8799999999999</v>
      </c>
      <c r="AM20" s="359">
        <v>2</v>
      </c>
      <c r="AN20" s="362">
        <v>892.81000000000006</v>
      </c>
      <c r="AO20" s="373">
        <v>-97804.401999999987</v>
      </c>
      <c r="AP20" s="363">
        <v>132641.62424999999</v>
      </c>
      <c r="AQ20" s="362">
        <v>4124.82</v>
      </c>
      <c r="AR20" s="359">
        <v>2</v>
      </c>
      <c r="AS20" s="362">
        <v>4126.74</v>
      </c>
      <c r="AT20" s="363">
        <v>6070.6142500000042</v>
      </c>
      <c r="AU20" s="362">
        <v>6501.05</v>
      </c>
      <c r="AV20" s="359"/>
      <c r="AW20" s="362">
        <v>5766.61</v>
      </c>
      <c r="AX20" s="363">
        <v>5845.6142500000042</v>
      </c>
      <c r="AY20" s="362">
        <v>26725.360000000001</v>
      </c>
      <c r="AZ20" s="359">
        <v>3</v>
      </c>
      <c r="BA20" s="362">
        <v>27862.42</v>
      </c>
      <c r="BB20" s="363">
        <v>5845.6142500000042</v>
      </c>
      <c r="BC20" s="362">
        <v>0</v>
      </c>
      <c r="BD20" s="359"/>
      <c r="BE20" s="362">
        <v>0</v>
      </c>
      <c r="BF20" s="362"/>
      <c r="BG20" s="363">
        <v>0</v>
      </c>
      <c r="BH20" s="361">
        <v>0</v>
      </c>
      <c r="BI20" s="365">
        <v>204154.38574999996</v>
      </c>
      <c r="BJ20" s="366">
        <v>96947.762999999992</v>
      </c>
      <c r="BK20" s="364">
        <v>96569.238999999987</v>
      </c>
      <c r="BL20" s="367">
        <v>113052.23699999995</v>
      </c>
      <c r="BM20" s="475">
        <v>0.53834398571428566</v>
      </c>
      <c r="BN20" s="149"/>
      <c r="BO20" s="149"/>
    </row>
    <row r="21" spans="1:67" s="29" customFormat="1" ht="15.75" customHeight="1" x14ac:dyDescent="0.2">
      <c r="A21" s="186" t="s">
        <v>132</v>
      </c>
      <c r="B21" s="508"/>
      <c r="C21" s="508"/>
      <c r="D21" s="508"/>
      <c r="E21" s="194">
        <f t="shared" si="4"/>
        <v>2241831.98</v>
      </c>
      <c r="F21" s="508"/>
      <c r="G21" s="370">
        <v>159536</v>
      </c>
      <c r="H21" s="358">
        <v>149537</v>
      </c>
      <c r="I21" s="359">
        <v>1</v>
      </c>
      <c r="J21" s="360">
        <v>0</v>
      </c>
      <c r="K21" s="370">
        <v>180200</v>
      </c>
      <c r="L21" s="358">
        <v>150249.5</v>
      </c>
      <c r="M21" s="359">
        <v>1</v>
      </c>
      <c r="N21" s="360">
        <v>100297</v>
      </c>
      <c r="O21" s="370">
        <v>180200</v>
      </c>
      <c r="P21" s="358">
        <v>136177.5</v>
      </c>
      <c r="Q21" s="359">
        <v>1</v>
      </c>
      <c r="R21" s="360">
        <v>149049.5</v>
      </c>
      <c r="S21" s="375">
        <v>-83972</v>
      </c>
      <c r="T21" s="370">
        <v>180200</v>
      </c>
      <c r="U21" s="358">
        <v>144268.5</v>
      </c>
      <c r="V21" s="359">
        <v>1</v>
      </c>
      <c r="W21" s="360">
        <v>90197.5</v>
      </c>
      <c r="X21" s="370">
        <v>222536</v>
      </c>
      <c r="Y21" s="358">
        <v>123830</v>
      </c>
      <c r="Z21" s="359">
        <v>1</v>
      </c>
      <c r="AA21" s="360">
        <v>195448.5</v>
      </c>
      <c r="AB21" s="370">
        <v>229592</v>
      </c>
      <c r="AC21" s="358">
        <v>132285</v>
      </c>
      <c r="AD21" s="359">
        <v>1</v>
      </c>
      <c r="AE21" s="360">
        <v>128300</v>
      </c>
      <c r="AF21" s="375">
        <v>-231944.5</v>
      </c>
      <c r="AG21" s="370">
        <v>196160</v>
      </c>
      <c r="AH21" s="358">
        <v>146090</v>
      </c>
      <c r="AI21" s="359">
        <v>1</v>
      </c>
      <c r="AJ21" s="360">
        <v>128785</v>
      </c>
      <c r="AK21" s="370">
        <v>234422.39999999999</v>
      </c>
      <c r="AL21" s="358">
        <v>155542</v>
      </c>
      <c r="AM21" s="359">
        <v>1</v>
      </c>
      <c r="AN21" s="360">
        <v>149677.5</v>
      </c>
      <c r="AO21" s="375">
        <v>-128950.39999999999</v>
      </c>
      <c r="AP21" s="370">
        <v>209211.12</v>
      </c>
      <c r="AQ21" s="358">
        <v>199369.68</v>
      </c>
      <c r="AR21" s="359"/>
      <c r="AS21" s="360">
        <v>191144.5</v>
      </c>
      <c r="AT21" s="370">
        <v>319903.97333333333</v>
      </c>
      <c r="AU21" s="358">
        <v>229320.51</v>
      </c>
      <c r="AV21" s="359">
        <v>1</v>
      </c>
      <c r="AW21" s="360">
        <v>149868</v>
      </c>
      <c r="AX21" s="370">
        <v>295566.85333333333</v>
      </c>
      <c r="AY21" s="358">
        <v>213888.1</v>
      </c>
      <c r="AZ21" s="359">
        <v>1</v>
      </c>
      <c r="BA21" s="360">
        <v>174279</v>
      </c>
      <c r="BB21" s="370">
        <v>279170.53333333333</v>
      </c>
      <c r="BC21" s="358">
        <v>0</v>
      </c>
      <c r="BD21" s="359"/>
      <c r="BE21" s="360">
        <v>0</v>
      </c>
      <c r="BF21" s="488"/>
      <c r="BG21" s="365">
        <v>0</v>
      </c>
      <c r="BH21" s="368">
        <v>0</v>
      </c>
      <c r="BI21" s="365">
        <v>1962661.4466666668</v>
      </c>
      <c r="BJ21" s="369">
        <v>1780557.79</v>
      </c>
      <c r="BK21" s="368">
        <v>1457046.5</v>
      </c>
      <c r="BL21" s="365">
        <v>461274.18999999994</v>
      </c>
      <c r="BM21" s="475">
        <v>0.2057576991117773</v>
      </c>
      <c r="BN21" s="154"/>
      <c r="BO21" s="154"/>
    </row>
    <row r="22" spans="1:67" s="29" customFormat="1" ht="15.75" customHeight="1" thickBot="1" x14ac:dyDescent="0.25">
      <c r="A22" s="173" t="s">
        <v>28</v>
      </c>
      <c r="B22" s="509"/>
      <c r="C22" s="509"/>
      <c r="D22" s="509"/>
      <c r="E22" s="194">
        <f t="shared" si="4"/>
        <v>1287299.5</v>
      </c>
      <c r="F22" s="509"/>
      <c r="G22" s="370">
        <v>82192</v>
      </c>
      <c r="H22" s="358">
        <v>78528</v>
      </c>
      <c r="I22" s="359"/>
      <c r="J22" s="360">
        <v>0</v>
      </c>
      <c r="K22" s="370">
        <v>82192</v>
      </c>
      <c r="L22" s="358">
        <v>80184</v>
      </c>
      <c r="M22" s="359"/>
      <c r="N22" s="360">
        <v>61984</v>
      </c>
      <c r="O22" s="370">
        <v>74720</v>
      </c>
      <c r="P22" s="358">
        <v>65742.5</v>
      </c>
      <c r="Q22" s="359"/>
      <c r="R22" s="360">
        <v>50448</v>
      </c>
      <c r="S22" s="375">
        <v>-14649.5</v>
      </c>
      <c r="T22" s="370">
        <v>85928</v>
      </c>
      <c r="U22" s="358">
        <v>84972</v>
      </c>
      <c r="V22" s="359"/>
      <c r="W22" s="360">
        <v>95382.5</v>
      </c>
      <c r="X22" s="370">
        <v>67248</v>
      </c>
      <c r="Y22" s="358">
        <v>57456</v>
      </c>
      <c r="Z22" s="359"/>
      <c r="AA22" s="360">
        <v>61120</v>
      </c>
      <c r="AB22" s="370">
        <v>78456</v>
      </c>
      <c r="AC22" s="358">
        <v>70504</v>
      </c>
      <c r="AD22" s="359"/>
      <c r="AE22" s="360">
        <v>81308</v>
      </c>
      <c r="AF22" s="375">
        <v>-18700</v>
      </c>
      <c r="AG22" s="370">
        <v>93400</v>
      </c>
      <c r="AH22" s="358">
        <v>80962</v>
      </c>
      <c r="AI22" s="359">
        <v>1</v>
      </c>
      <c r="AJ22" s="360">
        <v>70504</v>
      </c>
      <c r="AK22" s="370">
        <v>152760</v>
      </c>
      <c r="AL22" s="358">
        <v>110456</v>
      </c>
      <c r="AM22" s="359">
        <v>1</v>
      </c>
      <c r="AN22" s="360">
        <v>80962</v>
      </c>
      <c r="AO22" s="375">
        <v>-54742</v>
      </c>
      <c r="AP22" s="370">
        <v>155728</v>
      </c>
      <c r="AQ22" s="358">
        <v>130565</v>
      </c>
      <c r="AR22" s="359">
        <v>1</v>
      </c>
      <c r="AS22" s="360">
        <v>110456</v>
      </c>
      <c r="AT22" s="370">
        <v>158696</v>
      </c>
      <c r="AU22" s="358">
        <v>123320</v>
      </c>
      <c r="AV22" s="359">
        <v>1</v>
      </c>
      <c r="AW22" s="360">
        <v>147205</v>
      </c>
      <c r="AX22" s="370">
        <v>156736</v>
      </c>
      <c r="AY22" s="358">
        <v>150308</v>
      </c>
      <c r="AZ22" s="359"/>
      <c r="BA22" s="360">
        <v>113440</v>
      </c>
      <c r="BB22" s="370">
        <v>187335</v>
      </c>
      <c r="BC22" s="358">
        <v>0</v>
      </c>
      <c r="BD22" s="359"/>
      <c r="BE22" s="360">
        <v>0</v>
      </c>
      <c r="BF22" s="488"/>
      <c r="BG22" s="365">
        <v>0</v>
      </c>
      <c r="BH22" s="368">
        <v>0</v>
      </c>
      <c r="BI22" s="365">
        <v>1099964.5</v>
      </c>
      <c r="BJ22" s="369">
        <v>1032997.5</v>
      </c>
      <c r="BK22" s="368">
        <v>872809.5</v>
      </c>
      <c r="BL22" s="365">
        <v>254302</v>
      </c>
      <c r="BM22" s="475">
        <v>0.19754688011608798</v>
      </c>
      <c r="BN22" s="154"/>
      <c r="BO22" s="154"/>
    </row>
    <row r="23" spans="1:67" s="11" customFormat="1" ht="15.75" thickBot="1" x14ac:dyDescent="0.25">
      <c r="A23" s="31" t="s">
        <v>201</v>
      </c>
      <c r="B23" s="179">
        <v>1304572</v>
      </c>
      <c r="C23" s="179">
        <v>1304572</v>
      </c>
      <c r="D23" s="179">
        <f>B23-C23</f>
        <v>0</v>
      </c>
      <c r="E23" s="179">
        <f>SUM(E24:E25)</f>
        <v>1178158.9899999998</v>
      </c>
      <c r="F23" s="180">
        <f t="shared" ref="F23" si="5">C23-BJ23</f>
        <v>413181.70999999996</v>
      </c>
      <c r="G23" s="349">
        <f>SUM(G24:G25)</f>
        <v>38576.479999999996</v>
      </c>
      <c r="H23" s="350">
        <f>SUM(H24:H25)</f>
        <v>0</v>
      </c>
      <c r="I23" s="350"/>
      <c r="J23" s="351">
        <f>SUM(J24:J25)</f>
        <v>0</v>
      </c>
      <c r="K23" s="349">
        <f>SUM(K24:K25)</f>
        <v>963.52</v>
      </c>
      <c r="L23" s="350">
        <f>SUM(L24:L25)</f>
        <v>37612.959999999999</v>
      </c>
      <c r="M23" s="350"/>
      <c r="N23" s="351">
        <f>SUM(N24:N25)</f>
        <v>37612.959999999999</v>
      </c>
      <c r="O23" s="349">
        <v>20124.28</v>
      </c>
      <c r="P23" s="350">
        <v>0</v>
      </c>
      <c r="Q23" s="350"/>
      <c r="R23" s="351">
        <v>0</v>
      </c>
      <c r="S23" s="271">
        <f>SUM(S24:S25)</f>
        <v>-22051.320000000003</v>
      </c>
      <c r="T23" s="349">
        <f>SUM(T24:T25)</f>
        <v>149298.91</v>
      </c>
      <c r="U23" s="350">
        <f>SUM(U24:U25)</f>
        <v>149085.39000000001</v>
      </c>
      <c r="V23" s="350"/>
      <c r="W23" s="351">
        <f>SUM(W24:W25)</f>
        <v>750</v>
      </c>
      <c r="X23" s="349">
        <f>SUM(X24:X25)</f>
        <v>3333.09</v>
      </c>
      <c r="Y23" s="350">
        <f>SUM(Y24:Y25)</f>
        <v>750</v>
      </c>
      <c r="Z23" s="350"/>
      <c r="AA23" s="351">
        <f>SUM(AA24:AA25)</f>
        <v>19910.759999999998</v>
      </c>
      <c r="AB23" s="349">
        <f>SUM(AB24:AB25)</f>
        <v>16139.54</v>
      </c>
      <c r="AC23" s="350">
        <f>SUM(AC24:AC25)</f>
        <v>17920.59</v>
      </c>
      <c r="AD23" s="350"/>
      <c r="AE23" s="351">
        <f>SUM(AE24:AE25)</f>
        <v>0</v>
      </c>
      <c r="AF23" s="271">
        <f>SUM(AF24:AF25)</f>
        <v>-1015.56</v>
      </c>
      <c r="AG23" s="349">
        <f>SUM(AG24:AG25)</f>
        <v>963.52</v>
      </c>
      <c r="AH23" s="350">
        <f>SUM(AH24:AH25)</f>
        <v>1815</v>
      </c>
      <c r="AI23" s="350"/>
      <c r="AJ23" s="351">
        <f>SUM(AJ24:AJ25)</f>
        <v>4776.9500000000007</v>
      </c>
      <c r="AK23" s="349">
        <f>SUM(AK24:AK25)</f>
        <v>668820.27999999991</v>
      </c>
      <c r="AL23" s="350">
        <f>SUM(AL24:AL25)</f>
        <v>678740.67</v>
      </c>
      <c r="AM23" s="350"/>
      <c r="AN23" s="351">
        <f>SUM(AN24:AN25)</f>
        <v>141699.24</v>
      </c>
      <c r="AO23" s="271">
        <f>SUM(AO24:AO25)</f>
        <v>10771.870000000079</v>
      </c>
      <c r="AP23" s="349">
        <f>SUM(AP24:AP25)</f>
        <v>1338.52</v>
      </c>
      <c r="AQ23" s="350">
        <f>SUM(AQ24:AQ25)</f>
        <v>3747.5</v>
      </c>
      <c r="AR23" s="350"/>
      <c r="AS23" s="351">
        <f>SUM(AS24:AS25)</f>
        <v>683958.73</v>
      </c>
      <c r="AT23" s="349">
        <f>SUM(AT24:AT25)</f>
        <v>963.52</v>
      </c>
      <c r="AU23" s="350">
        <f>SUM(AU24:AU25)</f>
        <v>-1872</v>
      </c>
      <c r="AV23" s="350"/>
      <c r="AW23" s="351">
        <f>SUM(AW24:AW25)</f>
        <v>-1283.5</v>
      </c>
      <c r="AX23" s="349">
        <f>SUM(AX24:AX25)</f>
        <v>23018.239999999998</v>
      </c>
      <c r="AY23" s="350">
        <f>SUM(AY24:AY25)</f>
        <v>3590.18</v>
      </c>
      <c r="AZ23" s="350"/>
      <c r="BA23" s="351">
        <f>SUM(BA24:BA25)</f>
        <v>375</v>
      </c>
      <c r="BB23" s="349">
        <f>SUM(BB24:BB25)</f>
        <v>266914.09999999998</v>
      </c>
      <c r="BC23" s="350">
        <f>SUM(BC24:BC25)</f>
        <v>0</v>
      </c>
      <c r="BD23" s="350"/>
      <c r="BE23" s="351">
        <f>SUM(BE24:BE25)</f>
        <v>0</v>
      </c>
      <c r="BF23" s="491">
        <f>SUM(BF24:BF25)</f>
        <v>0</v>
      </c>
      <c r="BG23" s="352">
        <v>0</v>
      </c>
      <c r="BH23" s="353">
        <v>0</v>
      </c>
      <c r="BI23" s="349">
        <f t="shared" ref="BI23:BL23" si="6">SUM(BI24:BI25)</f>
        <v>911244.8899999999</v>
      </c>
      <c r="BJ23" s="354">
        <f t="shared" si="6"/>
        <v>891390.29</v>
      </c>
      <c r="BK23" s="355">
        <f t="shared" si="6"/>
        <v>887800.14</v>
      </c>
      <c r="BL23" s="356">
        <f t="shared" si="6"/>
        <v>286768.69999999984</v>
      </c>
      <c r="BM23" s="357">
        <f t="shared" ref="BM23" si="7">SUM(BL23/E23)</f>
        <v>0.24340407570967981</v>
      </c>
      <c r="BN23" s="149"/>
      <c r="BO23" s="149"/>
    </row>
    <row r="24" spans="1:67" s="29" customFormat="1" ht="15.75" customHeight="1" x14ac:dyDescent="0.2">
      <c r="A24" s="173" t="s">
        <v>200</v>
      </c>
      <c r="B24" s="510"/>
      <c r="C24" s="510"/>
      <c r="D24" s="510"/>
      <c r="E24" s="194">
        <f t="shared" ref="E24:E29" si="8">(+G24+K24+O24+T24+X24+AB24+AG24+AK24+AP24+AT24+AX24+BB24+BF24)+S24+AF24+AO24</f>
        <v>500941.68999999994</v>
      </c>
      <c r="F24" s="510"/>
      <c r="G24" s="383">
        <v>37612.959999999999</v>
      </c>
      <c r="H24" s="377">
        <v>0</v>
      </c>
      <c r="I24" s="378">
        <v>2</v>
      </c>
      <c r="J24" s="379">
        <v>0</v>
      </c>
      <c r="K24" s="383">
        <v>0</v>
      </c>
      <c r="L24" s="377">
        <v>37612.959999999999</v>
      </c>
      <c r="M24" s="378">
        <v>3</v>
      </c>
      <c r="N24" s="379">
        <v>37612.959999999999</v>
      </c>
      <c r="O24" s="383">
        <v>19160.759999999998</v>
      </c>
      <c r="P24" s="377">
        <v>0</v>
      </c>
      <c r="Q24" s="378">
        <v>2</v>
      </c>
      <c r="R24" s="379">
        <v>0</v>
      </c>
      <c r="S24" s="386">
        <v>-19160.760000000002</v>
      </c>
      <c r="T24" s="383">
        <v>148335.39000000001</v>
      </c>
      <c r="U24" s="377">
        <v>148335.39000000001</v>
      </c>
      <c r="V24" s="378"/>
      <c r="W24" s="379">
        <v>0</v>
      </c>
      <c r="X24" s="383">
        <v>2369.5700000000002</v>
      </c>
      <c r="Y24" s="377">
        <v>0</v>
      </c>
      <c r="Z24" s="378">
        <v>2</v>
      </c>
      <c r="AA24" s="379">
        <v>19160.759999999998</v>
      </c>
      <c r="AB24" s="383">
        <v>15176.02</v>
      </c>
      <c r="AC24" s="377">
        <v>17545.59</v>
      </c>
      <c r="AD24" s="378">
        <v>3</v>
      </c>
      <c r="AE24" s="379">
        <v>0</v>
      </c>
      <c r="AF24" s="386">
        <v>0</v>
      </c>
      <c r="AG24" s="383">
        <v>0</v>
      </c>
      <c r="AH24" s="377">
        <v>0</v>
      </c>
      <c r="AI24" s="378"/>
      <c r="AJ24" s="379">
        <v>2961.9500000000003</v>
      </c>
      <c r="AK24" s="383">
        <v>0</v>
      </c>
      <c r="AL24" s="377">
        <v>8265.41</v>
      </c>
      <c r="AM24" s="378">
        <v>3</v>
      </c>
      <c r="AN24" s="379">
        <v>140739.24</v>
      </c>
      <c r="AO24" s="386">
        <v>8265.41</v>
      </c>
      <c r="AP24" s="383">
        <v>0</v>
      </c>
      <c r="AQ24" s="377">
        <v>0</v>
      </c>
      <c r="AR24" s="378"/>
      <c r="AS24" s="379">
        <v>11284.47</v>
      </c>
      <c r="AT24" s="383">
        <v>0</v>
      </c>
      <c r="AU24" s="377">
        <v>0</v>
      </c>
      <c r="AV24" s="378"/>
      <c r="AW24" s="379">
        <v>0</v>
      </c>
      <c r="AX24" s="383">
        <v>22643.239999999998</v>
      </c>
      <c r="AY24" s="377">
        <v>3215.18</v>
      </c>
      <c r="AZ24" s="378">
        <v>2</v>
      </c>
      <c r="BA24" s="379">
        <v>0</v>
      </c>
      <c r="BB24" s="383">
        <v>266539.09999999998</v>
      </c>
      <c r="BC24" s="377">
        <v>0</v>
      </c>
      <c r="BD24" s="378"/>
      <c r="BE24" s="379">
        <v>0</v>
      </c>
      <c r="BF24" s="488"/>
      <c r="BG24" s="380">
        <v>0</v>
      </c>
      <c r="BH24" s="381">
        <v>0</v>
      </c>
      <c r="BI24" s="380">
        <v>234402.59</v>
      </c>
      <c r="BJ24" s="382">
        <v>214974.53</v>
      </c>
      <c r="BK24" s="381">
        <v>211759.37999999998</v>
      </c>
      <c r="BL24" s="380">
        <v>285967.15999999992</v>
      </c>
      <c r="BM24" s="384">
        <v>0.57085917524652408</v>
      </c>
      <c r="BN24" s="154"/>
      <c r="BO24" s="154"/>
    </row>
    <row r="25" spans="1:67" s="29" customFormat="1" ht="15.75" customHeight="1" thickBot="1" x14ac:dyDescent="0.25">
      <c r="A25" s="174" t="s">
        <v>199</v>
      </c>
      <c r="B25" s="509"/>
      <c r="C25" s="509"/>
      <c r="D25" s="509"/>
      <c r="E25" s="194">
        <f t="shared" si="8"/>
        <v>677217.29999999993</v>
      </c>
      <c r="F25" s="509"/>
      <c r="G25" s="383">
        <v>963.52</v>
      </c>
      <c r="H25" s="377">
        <v>0</v>
      </c>
      <c r="I25" s="378">
        <v>2</v>
      </c>
      <c r="J25" s="379">
        <v>0</v>
      </c>
      <c r="K25" s="383">
        <v>963.52</v>
      </c>
      <c r="L25" s="377">
        <v>0</v>
      </c>
      <c r="M25" s="378">
        <v>2</v>
      </c>
      <c r="N25" s="379">
        <v>0</v>
      </c>
      <c r="O25" s="383">
        <v>963.52</v>
      </c>
      <c r="P25" s="377">
        <v>0</v>
      </c>
      <c r="Q25" s="378">
        <v>2</v>
      </c>
      <c r="R25" s="379">
        <v>0</v>
      </c>
      <c r="S25" s="385">
        <v>-2890.56</v>
      </c>
      <c r="T25" s="383">
        <v>963.52</v>
      </c>
      <c r="U25" s="377">
        <v>750</v>
      </c>
      <c r="V25" s="378">
        <v>2</v>
      </c>
      <c r="W25" s="379">
        <v>750</v>
      </c>
      <c r="X25" s="383">
        <v>963.52</v>
      </c>
      <c r="Y25" s="377">
        <v>750</v>
      </c>
      <c r="Z25" s="378">
        <v>2</v>
      </c>
      <c r="AA25" s="379">
        <v>750</v>
      </c>
      <c r="AB25" s="383">
        <v>963.52</v>
      </c>
      <c r="AC25" s="377">
        <v>375</v>
      </c>
      <c r="AD25" s="378">
        <v>2</v>
      </c>
      <c r="AE25" s="379">
        <v>0</v>
      </c>
      <c r="AF25" s="385">
        <v>-1015.56</v>
      </c>
      <c r="AG25" s="383">
        <v>963.52</v>
      </c>
      <c r="AH25" s="377">
        <v>1815</v>
      </c>
      <c r="AI25" s="378">
        <v>3</v>
      </c>
      <c r="AJ25" s="379">
        <v>1815</v>
      </c>
      <c r="AK25" s="383">
        <v>668820.27999999991</v>
      </c>
      <c r="AL25" s="377">
        <v>670475.26</v>
      </c>
      <c r="AM25" s="378"/>
      <c r="AN25" s="379">
        <v>960</v>
      </c>
      <c r="AO25" s="385">
        <v>2506.4600000000792</v>
      </c>
      <c r="AP25" s="383">
        <v>1338.52</v>
      </c>
      <c r="AQ25" s="377">
        <v>3747.5</v>
      </c>
      <c r="AR25" s="378">
        <v>2</v>
      </c>
      <c r="AS25" s="379">
        <v>672674.26</v>
      </c>
      <c r="AT25" s="383">
        <v>963.52</v>
      </c>
      <c r="AU25" s="377">
        <v>-1872</v>
      </c>
      <c r="AV25" s="378">
        <v>6</v>
      </c>
      <c r="AW25" s="379">
        <v>-1283.5</v>
      </c>
      <c r="AX25" s="383">
        <v>375</v>
      </c>
      <c r="AY25" s="377">
        <v>375</v>
      </c>
      <c r="AZ25" s="378"/>
      <c r="BA25" s="379">
        <v>375</v>
      </c>
      <c r="BB25" s="383">
        <v>375</v>
      </c>
      <c r="BC25" s="377">
        <v>0</v>
      </c>
      <c r="BD25" s="378"/>
      <c r="BE25" s="379">
        <v>0</v>
      </c>
      <c r="BF25" s="488"/>
      <c r="BG25" s="380">
        <v>0</v>
      </c>
      <c r="BH25" s="381">
        <v>0</v>
      </c>
      <c r="BI25" s="380">
        <v>676842.29999999993</v>
      </c>
      <c r="BJ25" s="382">
        <v>676415.76</v>
      </c>
      <c r="BK25" s="381">
        <v>676040.76</v>
      </c>
      <c r="BL25" s="380">
        <v>801.53999999992084</v>
      </c>
      <c r="BM25" s="387">
        <v>1.1835787420078031E-3</v>
      </c>
      <c r="BN25" s="154"/>
      <c r="BO25" s="154"/>
    </row>
    <row r="26" spans="1:67" s="11" customFormat="1" ht="15" x14ac:dyDescent="0.2">
      <c r="A26" s="31" t="s">
        <v>29</v>
      </c>
      <c r="B26" s="179">
        <v>3000000</v>
      </c>
      <c r="C26" s="179">
        <v>0</v>
      </c>
      <c r="D26" s="179">
        <f t="shared" ref="D26:D29" si="9">B26-C26</f>
        <v>3000000</v>
      </c>
      <c r="E26" s="179">
        <f t="shared" si="8"/>
        <v>0</v>
      </c>
      <c r="F26" s="180">
        <f t="shared" ref="F26:F29" si="10">C26-BJ26</f>
        <v>0</v>
      </c>
      <c r="G26" s="397">
        <v>0</v>
      </c>
      <c r="H26" s="413">
        <v>0</v>
      </c>
      <c r="I26" s="413"/>
      <c r="J26" s="414">
        <v>0</v>
      </c>
      <c r="K26" s="415">
        <v>0</v>
      </c>
      <c r="L26" s="413">
        <v>0</v>
      </c>
      <c r="M26" s="413"/>
      <c r="N26" s="414">
        <v>0</v>
      </c>
      <c r="O26" s="415">
        <v>0</v>
      </c>
      <c r="P26" s="413">
        <v>0</v>
      </c>
      <c r="Q26" s="413"/>
      <c r="R26" s="414">
        <v>0</v>
      </c>
      <c r="S26" s="423">
        <v>0</v>
      </c>
      <c r="T26" s="415">
        <v>0</v>
      </c>
      <c r="U26" s="413">
        <v>0</v>
      </c>
      <c r="V26" s="413"/>
      <c r="W26" s="414">
        <v>0</v>
      </c>
      <c r="X26" s="415">
        <v>0</v>
      </c>
      <c r="Y26" s="413">
        <v>0</v>
      </c>
      <c r="Z26" s="413"/>
      <c r="AA26" s="414">
        <v>0</v>
      </c>
      <c r="AB26" s="415">
        <v>0</v>
      </c>
      <c r="AC26" s="413">
        <v>0</v>
      </c>
      <c r="AD26" s="413"/>
      <c r="AE26" s="414">
        <v>0</v>
      </c>
      <c r="AF26" s="423">
        <v>0</v>
      </c>
      <c r="AG26" s="415">
        <v>0</v>
      </c>
      <c r="AH26" s="413">
        <v>0</v>
      </c>
      <c r="AI26" s="413"/>
      <c r="AJ26" s="414">
        <v>0</v>
      </c>
      <c r="AK26" s="415">
        <v>0</v>
      </c>
      <c r="AL26" s="413">
        <v>0</v>
      </c>
      <c r="AM26" s="413"/>
      <c r="AN26" s="414">
        <v>0</v>
      </c>
      <c r="AO26" s="423">
        <v>0</v>
      </c>
      <c r="AP26" s="415">
        <v>0</v>
      </c>
      <c r="AQ26" s="413">
        <v>0</v>
      </c>
      <c r="AR26" s="413"/>
      <c r="AS26" s="414">
        <v>0</v>
      </c>
      <c r="AT26" s="415">
        <v>0</v>
      </c>
      <c r="AU26" s="413">
        <v>0</v>
      </c>
      <c r="AV26" s="413"/>
      <c r="AW26" s="414">
        <v>0</v>
      </c>
      <c r="AX26" s="415">
        <v>0</v>
      </c>
      <c r="AY26" s="413">
        <v>0</v>
      </c>
      <c r="AZ26" s="413"/>
      <c r="BA26" s="414">
        <v>0</v>
      </c>
      <c r="BB26" s="415">
        <v>0</v>
      </c>
      <c r="BC26" s="413">
        <v>0</v>
      </c>
      <c r="BD26" s="413"/>
      <c r="BE26" s="416">
        <v>0</v>
      </c>
      <c r="BF26" s="492">
        <v>0</v>
      </c>
      <c r="BG26" s="410">
        <v>0</v>
      </c>
      <c r="BH26" s="403">
        <v>0</v>
      </c>
      <c r="BI26" s="397">
        <v>0</v>
      </c>
      <c r="BJ26" s="393">
        <v>0</v>
      </c>
      <c r="BK26" s="390">
        <v>0</v>
      </c>
      <c r="BL26" s="395">
        <v>0</v>
      </c>
      <c r="BM26" s="404">
        <v>0</v>
      </c>
      <c r="BN26" s="149"/>
      <c r="BO26" s="149"/>
    </row>
    <row r="27" spans="1:67" s="11" customFormat="1" ht="13.9" customHeight="1" x14ac:dyDescent="0.2">
      <c r="A27" s="38" t="s">
        <v>30</v>
      </c>
      <c r="B27" s="181">
        <v>10220897</v>
      </c>
      <c r="C27" s="182">
        <v>10220897</v>
      </c>
      <c r="D27" s="182">
        <f t="shared" si="9"/>
        <v>0</v>
      </c>
      <c r="E27" s="183">
        <f t="shared" si="8"/>
        <v>9474293.5899999999</v>
      </c>
      <c r="F27" s="181">
        <f t="shared" si="10"/>
        <v>1756650.9100000001</v>
      </c>
      <c r="G27" s="389">
        <v>823871.84</v>
      </c>
      <c r="H27" s="408">
        <v>697273.25000000012</v>
      </c>
      <c r="I27" s="408"/>
      <c r="J27" s="409">
        <v>697273.25000000012</v>
      </c>
      <c r="K27" s="398">
        <v>823871.83</v>
      </c>
      <c r="L27" s="408">
        <v>777393.67</v>
      </c>
      <c r="M27" s="408"/>
      <c r="N27" s="409">
        <v>777393.67</v>
      </c>
      <c r="O27" s="398">
        <v>823871.83</v>
      </c>
      <c r="P27" s="408">
        <v>768441.69000000018</v>
      </c>
      <c r="Q27" s="408"/>
      <c r="R27" s="409">
        <v>768441.69000000018</v>
      </c>
      <c r="S27" s="424">
        <v>-228506.88999999966</v>
      </c>
      <c r="T27" s="398">
        <v>823871.84</v>
      </c>
      <c r="U27" s="408">
        <v>791115.00000000012</v>
      </c>
      <c r="V27" s="408"/>
      <c r="W27" s="409">
        <v>791115.00000000012</v>
      </c>
      <c r="X27" s="398">
        <v>823871.83</v>
      </c>
      <c r="Y27" s="408">
        <v>764424.06</v>
      </c>
      <c r="Z27" s="408"/>
      <c r="AA27" s="409">
        <v>764424.06</v>
      </c>
      <c r="AB27" s="398">
        <v>823871.83</v>
      </c>
      <c r="AC27" s="408">
        <v>814406.38000000012</v>
      </c>
      <c r="AD27" s="408"/>
      <c r="AE27" s="409">
        <v>814406.38000000012</v>
      </c>
      <c r="AF27" s="424">
        <v>-101670.05999999959</v>
      </c>
      <c r="AG27" s="398">
        <v>823871.84</v>
      </c>
      <c r="AH27" s="408">
        <v>786352.09</v>
      </c>
      <c r="AI27" s="408"/>
      <c r="AJ27" s="409">
        <v>786352.09</v>
      </c>
      <c r="AK27" s="398">
        <v>823871.83</v>
      </c>
      <c r="AL27" s="408">
        <v>779400.12</v>
      </c>
      <c r="AM27" s="408"/>
      <c r="AN27" s="409">
        <v>779400.12</v>
      </c>
      <c r="AO27" s="424">
        <v>-81991.459999999963</v>
      </c>
      <c r="AP27" s="398">
        <v>823871.83</v>
      </c>
      <c r="AQ27" s="408">
        <v>754945.33000000007</v>
      </c>
      <c r="AR27" s="408"/>
      <c r="AS27" s="409">
        <v>754945.33000000007</v>
      </c>
      <c r="AT27" s="398">
        <v>823871.84</v>
      </c>
      <c r="AU27" s="408">
        <v>726695.58999999973</v>
      </c>
      <c r="AV27" s="408"/>
      <c r="AW27" s="409">
        <v>726695.58999999973</v>
      </c>
      <c r="AX27" s="398">
        <v>823871.83</v>
      </c>
      <c r="AY27" s="408">
        <v>803798.90999999992</v>
      </c>
      <c r="AZ27" s="408"/>
      <c r="BA27" s="409">
        <v>803798.90999999992</v>
      </c>
      <c r="BB27" s="398">
        <v>823871.83</v>
      </c>
      <c r="BC27" s="408">
        <v>0</v>
      </c>
      <c r="BD27" s="408"/>
      <c r="BE27" s="407">
        <v>0</v>
      </c>
      <c r="BF27" s="493">
        <v>0</v>
      </c>
      <c r="BG27" s="411">
        <v>0</v>
      </c>
      <c r="BH27" s="399">
        <v>0</v>
      </c>
      <c r="BI27" s="392">
        <v>8650421.7600000016</v>
      </c>
      <c r="BJ27" s="400">
        <v>8464246.0899999999</v>
      </c>
      <c r="BK27" s="401">
        <v>8464246.0899999999</v>
      </c>
      <c r="BL27" s="402">
        <v>1010047.5</v>
      </c>
      <c r="BM27" s="405">
        <v>0.10660926753062547</v>
      </c>
      <c r="BN27" s="149"/>
      <c r="BO27" s="149"/>
    </row>
    <row r="28" spans="1:67" s="11" customFormat="1" ht="13.9" customHeight="1" x14ac:dyDescent="0.2">
      <c r="A28" s="16" t="s">
        <v>31</v>
      </c>
      <c r="B28" s="181">
        <v>13957</v>
      </c>
      <c r="C28" s="182">
        <v>13957</v>
      </c>
      <c r="D28" s="182">
        <f t="shared" si="9"/>
        <v>0</v>
      </c>
      <c r="E28" s="183">
        <f t="shared" si="8"/>
        <v>13957</v>
      </c>
      <c r="F28" s="184">
        <f t="shared" si="10"/>
        <v>0</v>
      </c>
      <c r="G28" s="389">
        <v>7978</v>
      </c>
      <c r="H28" s="408">
        <v>0</v>
      </c>
      <c r="I28" s="408"/>
      <c r="J28" s="409">
        <v>0</v>
      </c>
      <c r="K28" s="398">
        <v>0</v>
      </c>
      <c r="L28" s="408">
        <v>13957</v>
      </c>
      <c r="M28" s="422">
        <v>5</v>
      </c>
      <c r="N28" s="409">
        <v>13957</v>
      </c>
      <c r="O28" s="398">
        <v>0</v>
      </c>
      <c r="P28" s="408">
        <v>0</v>
      </c>
      <c r="Q28" s="408"/>
      <c r="R28" s="409">
        <v>0</v>
      </c>
      <c r="S28" s="424">
        <v>5979</v>
      </c>
      <c r="T28" s="398">
        <v>0</v>
      </c>
      <c r="U28" s="408">
        <v>0</v>
      </c>
      <c r="V28" s="408"/>
      <c r="W28" s="409">
        <v>0</v>
      </c>
      <c r="X28" s="398">
        <v>0</v>
      </c>
      <c r="Y28" s="408">
        <v>0</v>
      </c>
      <c r="Z28" s="408"/>
      <c r="AA28" s="409">
        <v>0</v>
      </c>
      <c r="AB28" s="398">
        <v>0</v>
      </c>
      <c r="AC28" s="408">
        <v>0</v>
      </c>
      <c r="AD28" s="408"/>
      <c r="AE28" s="409">
        <v>0</v>
      </c>
      <c r="AF28" s="424">
        <v>0</v>
      </c>
      <c r="AG28" s="398">
        <v>0</v>
      </c>
      <c r="AH28" s="408">
        <v>0</v>
      </c>
      <c r="AI28" s="408"/>
      <c r="AJ28" s="409">
        <v>0</v>
      </c>
      <c r="AK28" s="398">
        <v>0</v>
      </c>
      <c r="AL28" s="408">
        <v>0</v>
      </c>
      <c r="AM28" s="408"/>
      <c r="AN28" s="409">
        <v>0</v>
      </c>
      <c r="AO28" s="424">
        <v>0</v>
      </c>
      <c r="AP28" s="398">
        <v>0</v>
      </c>
      <c r="AQ28" s="408">
        <v>0</v>
      </c>
      <c r="AR28" s="408"/>
      <c r="AS28" s="409">
        <v>0</v>
      </c>
      <c r="AT28" s="398">
        <v>0</v>
      </c>
      <c r="AU28" s="408">
        <v>0</v>
      </c>
      <c r="AV28" s="408"/>
      <c r="AW28" s="409">
        <v>0</v>
      </c>
      <c r="AX28" s="398">
        <v>0</v>
      </c>
      <c r="AY28" s="408">
        <v>0</v>
      </c>
      <c r="AZ28" s="408"/>
      <c r="BA28" s="409">
        <v>0</v>
      </c>
      <c r="BB28" s="398">
        <v>0</v>
      </c>
      <c r="BC28" s="408">
        <v>0</v>
      </c>
      <c r="BD28" s="408"/>
      <c r="BE28" s="407">
        <v>0</v>
      </c>
      <c r="BF28" s="494">
        <v>0</v>
      </c>
      <c r="BG28" s="412">
        <v>0</v>
      </c>
      <c r="BH28" s="388">
        <v>0</v>
      </c>
      <c r="BI28" s="389">
        <v>13957</v>
      </c>
      <c r="BJ28" s="394">
        <v>13957</v>
      </c>
      <c r="BK28" s="391">
        <v>13957</v>
      </c>
      <c r="BL28" s="396">
        <v>0</v>
      </c>
      <c r="BM28" s="406">
        <v>0</v>
      </c>
      <c r="BN28" s="149"/>
      <c r="BO28" s="149"/>
    </row>
    <row r="29" spans="1:67" s="11" customFormat="1" ht="13.9" customHeight="1" thickBot="1" x14ac:dyDescent="0.25">
      <c r="A29" s="15" t="s">
        <v>32</v>
      </c>
      <c r="B29" s="184">
        <v>24000</v>
      </c>
      <c r="C29" s="183">
        <v>24000</v>
      </c>
      <c r="D29" s="183">
        <f t="shared" si="9"/>
        <v>0</v>
      </c>
      <c r="E29" s="183">
        <f t="shared" si="8"/>
        <v>24000</v>
      </c>
      <c r="F29" s="184">
        <f t="shared" si="10"/>
        <v>6000</v>
      </c>
      <c r="G29" s="417">
        <v>6000</v>
      </c>
      <c r="H29" s="418">
        <v>0</v>
      </c>
      <c r="I29" s="418"/>
      <c r="J29" s="419">
        <v>0</v>
      </c>
      <c r="K29" s="420">
        <v>0</v>
      </c>
      <c r="L29" s="418">
        <v>0</v>
      </c>
      <c r="M29" s="418"/>
      <c r="N29" s="419">
        <v>0</v>
      </c>
      <c r="O29" s="420">
        <v>0</v>
      </c>
      <c r="P29" s="418">
        <v>0</v>
      </c>
      <c r="Q29" s="418"/>
      <c r="R29" s="419">
        <v>0</v>
      </c>
      <c r="S29" s="424">
        <v>-6000</v>
      </c>
      <c r="T29" s="420">
        <v>12000</v>
      </c>
      <c r="U29" s="418">
        <v>0</v>
      </c>
      <c r="V29" s="418"/>
      <c r="W29" s="419">
        <v>0</v>
      </c>
      <c r="X29" s="420">
        <v>0</v>
      </c>
      <c r="Y29" s="418">
        <v>6000</v>
      </c>
      <c r="Z29" s="418"/>
      <c r="AA29" s="419">
        <v>6000</v>
      </c>
      <c r="AB29" s="420">
        <v>0</v>
      </c>
      <c r="AC29" s="418">
        <v>0</v>
      </c>
      <c r="AD29" s="418"/>
      <c r="AE29" s="419">
        <v>0</v>
      </c>
      <c r="AF29" s="424">
        <v>-6000</v>
      </c>
      <c r="AG29" s="420">
        <v>12000</v>
      </c>
      <c r="AH29" s="418">
        <v>0</v>
      </c>
      <c r="AI29" s="418"/>
      <c r="AJ29" s="419">
        <v>0</v>
      </c>
      <c r="AK29" s="420">
        <v>0</v>
      </c>
      <c r="AL29" s="418">
        <v>0</v>
      </c>
      <c r="AM29" s="418"/>
      <c r="AN29" s="419">
        <v>0</v>
      </c>
      <c r="AO29" s="424">
        <v>-12000</v>
      </c>
      <c r="AP29" s="420">
        <v>12000</v>
      </c>
      <c r="AQ29" s="418">
        <v>6000</v>
      </c>
      <c r="AR29" s="418"/>
      <c r="AS29" s="419">
        <v>6000</v>
      </c>
      <c r="AT29" s="420">
        <v>6000</v>
      </c>
      <c r="AU29" s="418">
        <v>6000</v>
      </c>
      <c r="AV29" s="418"/>
      <c r="AW29" s="419">
        <v>6000</v>
      </c>
      <c r="AX29" s="420">
        <v>0</v>
      </c>
      <c r="AY29" s="418">
        <v>0</v>
      </c>
      <c r="AZ29" s="418"/>
      <c r="BA29" s="419">
        <v>0</v>
      </c>
      <c r="BB29" s="420">
        <v>0</v>
      </c>
      <c r="BC29" s="418">
        <v>0</v>
      </c>
      <c r="BD29" s="418"/>
      <c r="BE29" s="421">
        <v>0</v>
      </c>
      <c r="BF29" s="495">
        <v>0</v>
      </c>
      <c r="BG29" s="411">
        <v>0</v>
      </c>
      <c r="BH29" s="399">
        <v>0</v>
      </c>
      <c r="BI29" s="392">
        <v>24000</v>
      </c>
      <c r="BJ29" s="394">
        <v>18000</v>
      </c>
      <c r="BK29" s="391">
        <v>18000</v>
      </c>
      <c r="BL29" s="396">
        <v>6000</v>
      </c>
      <c r="BM29" s="406">
        <v>0.25</v>
      </c>
      <c r="BN29" s="149"/>
      <c r="BO29" s="149"/>
    </row>
    <row r="30" spans="1:67" s="11" customFormat="1" ht="15.75" thickBot="1" x14ac:dyDescent="0.25">
      <c r="A30" s="34" t="s">
        <v>2</v>
      </c>
      <c r="B30" s="17">
        <f t="shared" ref="B30:F30" si="11">SUM(B13,B23,B26:B29)</f>
        <v>60944787</v>
      </c>
      <c r="C30" s="18">
        <f t="shared" si="11"/>
        <v>42479549</v>
      </c>
      <c r="D30" s="18">
        <f t="shared" si="11"/>
        <v>18465238</v>
      </c>
      <c r="E30" s="18">
        <f t="shared" si="11"/>
        <v>50354137.530416667</v>
      </c>
      <c r="F30" s="18">
        <f t="shared" si="11"/>
        <v>6295869.4170000022</v>
      </c>
      <c r="G30" s="141">
        <f>SUM(G13,G23,G26:G29)</f>
        <v>4600430.0216666665</v>
      </c>
      <c r="H30" s="142">
        <f>SUM(H13,H23,H26:H29)</f>
        <v>4451732.21</v>
      </c>
      <c r="I30" s="143"/>
      <c r="J30" s="144">
        <f>SUM(J13,J23,J26:J29)</f>
        <v>4223667.21</v>
      </c>
      <c r="K30" s="141">
        <f>SUM(K13,K23,K26:K29)</f>
        <v>1863703.0516666668</v>
      </c>
      <c r="L30" s="142">
        <f>SUM(L13,L23,L26:L29)</f>
        <v>1809148.78</v>
      </c>
      <c r="M30" s="143"/>
      <c r="N30" s="144">
        <f>SUM(N13,N23,N26:N29)</f>
        <v>1740996.28</v>
      </c>
      <c r="O30" s="141">
        <f>SUM(O13,O23,O26:O29)</f>
        <v>1948161.8116666665</v>
      </c>
      <c r="P30" s="142">
        <f>SUM(P13,P23,P26:P29)</f>
        <v>1724768.2600000002</v>
      </c>
      <c r="Q30" s="143"/>
      <c r="R30" s="144">
        <f>SUM(R13,R23,R26:R29)</f>
        <v>1699638.8800000004</v>
      </c>
      <c r="S30" s="272">
        <f>SUM(S13,S23,S26:S29)</f>
        <v>-426645.63499999966</v>
      </c>
      <c r="T30" s="141">
        <f>SUM(T13,T23,T26:T29)</f>
        <v>6063482.4536666665</v>
      </c>
      <c r="U30" s="142">
        <f>SUM(U13,U23,U26:U29)</f>
        <v>2106708.4890000001</v>
      </c>
      <c r="V30" s="143"/>
      <c r="W30" s="144">
        <f>SUM(W13,W23,W26:W29)</f>
        <v>1938310.87</v>
      </c>
      <c r="X30" s="141">
        <f>SUM(X13,X23,X26:X29)</f>
        <v>3116213.2101666667</v>
      </c>
      <c r="Y30" s="142">
        <f>SUM(Y13,Y23,Y26:Y29)</f>
        <v>2922519.9269999997</v>
      </c>
      <c r="Z30" s="143"/>
      <c r="AA30" s="144">
        <f>SUM(AA13,AA23,AA26:AA29)</f>
        <v>2986652.98</v>
      </c>
      <c r="AB30" s="141">
        <f>SUM(AB13,AB23,AB26:AB29)</f>
        <v>3913427.7516666665</v>
      </c>
      <c r="AC30" s="142">
        <f>SUM(AC13,AC23,AC26:AC29)</f>
        <v>3789382.3789999997</v>
      </c>
      <c r="AD30" s="143"/>
      <c r="AE30" s="144">
        <f>SUM(AE13,AE23,AE26:AE29)</f>
        <v>1787695.5290000001</v>
      </c>
      <c r="AF30" s="272">
        <f>SUM(AF13,AF23,AF26:AF29)</f>
        <v>-4274512.6205000002</v>
      </c>
      <c r="AG30" s="141">
        <f>SUM(AG13,AG23,AG26:AG29)</f>
        <v>11305154.643333331</v>
      </c>
      <c r="AH30" s="142">
        <f>SUM(AH13,AH23,AH26:AH29)</f>
        <v>3304384.1579999998</v>
      </c>
      <c r="AI30" s="143"/>
      <c r="AJ30" s="144">
        <f>SUM(AJ13,AJ23,AJ26:AJ29)</f>
        <v>5283236.5299999993</v>
      </c>
      <c r="AK30" s="141">
        <f>SUM(AK13,AK23,AK26:AK29)</f>
        <v>2698677.4954166668</v>
      </c>
      <c r="AL30" s="142">
        <f>SUM(AL13,AL23,AL26:AL29)</f>
        <v>4533036.43</v>
      </c>
      <c r="AM30" s="143"/>
      <c r="AN30" s="144">
        <f>SUM(AN13,AN23,AN26:AN29)</f>
        <v>2565549.9099999997</v>
      </c>
      <c r="AO30" s="272">
        <f>SUM(AO13,AO23,AO26:AO29)</f>
        <v>-6166411.5507499995</v>
      </c>
      <c r="AP30" s="141">
        <f>SUM(AP13,AP23,AP26:AP29)</f>
        <v>4424312.4659166662</v>
      </c>
      <c r="AQ30" s="142">
        <f>SUM(AQ13,AQ23,AQ26:AQ29)</f>
        <v>6061334.6199999992</v>
      </c>
      <c r="AR30" s="143"/>
      <c r="AS30" s="144">
        <f>SUM(AS13,AS23,AS26:AS29)</f>
        <v>3914987.64</v>
      </c>
      <c r="AT30" s="141">
        <f>SUM(AT13,AT23,AT26:AT29)</f>
        <v>5807066.0392499994</v>
      </c>
      <c r="AU30" s="142">
        <f>SUM(AU13,AU23,AU26:AU29)</f>
        <v>2364058.0499999998</v>
      </c>
      <c r="AV30" s="143"/>
      <c r="AW30" s="144">
        <f>SUM(AW13,AW23,AW26:AW29)</f>
        <v>6139075.7299999995</v>
      </c>
      <c r="AX30" s="141">
        <f>SUM(AX13,AX23,AX26:AX29)</f>
        <v>5213433.9529999997</v>
      </c>
      <c r="AY30" s="142">
        <f>SUM(AY13,AY23,AY26:AY29)</f>
        <v>3116606.2800000003</v>
      </c>
      <c r="AZ30" s="143"/>
      <c r="BA30" s="144">
        <f>SUM(BA13,BA23,BA26:BA29)</f>
        <v>3062519.58</v>
      </c>
      <c r="BB30" s="141">
        <f>SUM(BB13,BB23,BB26:BB29)</f>
        <v>10267644.43925</v>
      </c>
      <c r="BC30" s="142">
        <f>SUM(BC13,BC23,BC26:BC29)</f>
        <v>0</v>
      </c>
      <c r="BD30" s="143"/>
      <c r="BE30" s="144">
        <f>SUM(BE13,BE23,BE26:BE29)</f>
        <v>0</v>
      </c>
      <c r="BF30" s="489">
        <f>SUM(BF13,BF23,BF26:BF29)</f>
        <v>0</v>
      </c>
      <c r="BG30" s="60">
        <v>0</v>
      </c>
      <c r="BH30" s="37">
        <v>0</v>
      </c>
      <c r="BI30" s="41">
        <f t="shared" ref="BI30:BL30" si="12">SUM(BI13,BI23,BI26:BI29)</f>
        <v>40086493.09116666</v>
      </c>
      <c r="BJ30" s="44">
        <f t="shared" si="12"/>
        <v>36183679.582999997</v>
      </c>
      <c r="BK30" s="40">
        <f t="shared" si="12"/>
        <v>35342331.138999999</v>
      </c>
      <c r="BL30" s="42">
        <f t="shared" si="12"/>
        <v>14170457.947416665</v>
      </c>
      <c r="BM30" s="138">
        <f>SUM(BL30/E30)</f>
        <v>0.28141595988724721</v>
      </c>
      <c r="BN30" s="149"/>
      <c r="BO30" s="149"/>
    </row>
    <row r="31" spans="1:67" ht="15" thickBot="1" x14ac:dyDescent="0.25">
      <c r="A31" s="155"/>
      <c r="B31" s="148"/>
      <c r="C31" s="148"/>
      <c r="D31" s="148"/>
      <c r="E31" s="148"/>
      <c r="F31" s="148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6"/>
      <c r="AA31" s="152"/>
      <c r="AB31" s="152"/>
      <c r="AC31" s="152"/>
      <c r="AD31" s="156"/>
      <c r="AE31" s="152"/>
      <c r="AF31" s="152"/>
      <c r="AG31" s="152"/>
      <c r="AH31" s="152"/>
      <c r="AI31" s="156"/>
      <c r="AJ31" s="152"/>
      <c r="AK31" s="152"/>
      <c r="AL31" s="152"/>
      <c r="AM31" s="156"/>
      <c r="AN31" s="152"/>
      <c r="AO31" s="152"/>
      <c r="AP31" s="152"/>
      <c r="AQ31" s="152"/>
      <c r="AR31" s="156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48"/>
      <c r="BJ31" s="148"/>
      <c r="BK31" s="148"/>
      <c r="BL31" s="146"/>
      <c r="BM31" s="146"/>
      <c r="BN31" s="149"/>
      <c r="BO31" s="149"/>
    </row>
    <row r="32" spans="1:67" x14ac:dyDescent="0.2">
      <c r="A32" s="155"/>
      <c r="B32" s="148"/>
      <c r="C32" s="148"/>
      <c r="D32" s="148"/>
      <c r="E32" s="148"/>
      <c r="F32" s="148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6"/>
      <c r="AA32" s="152"/>
      <c r="AB32" s="152"/>
      <c r="AC32" s="152"/>
      <c r="AD32" s="156"/>
      <c r="AE32" s="152"/>
      <c r="AF32" s="152"/>
      <c r="AG32" s="152"/>
      <c r="AH32" s="152"/>
      <c r="AI32" s="156"/>
      <c r="AJ32" s="152"/>
      <c r="AK32" s="152"/>
      <c r="AL32" s="152"/>
      <c r="AM32" s="156"/>
      <c r="AN32" s="152"/>
      <c r="AO32" s="152"/>
      <c r="AP32" s="152"/>
      <c r="AQ32" s="152"/>
      <c r="AR32" s="156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48"/>
      <c r="BJ32" s="148"/>
      <c r="BK32" s="148"/>
      <c r="BL32" s="146"/>
      <c r="BM32" s="146"/>
      <c r="BN32" s="145"/>
      <c r="BO32" s="145"/>
    </row>
    <row r="33" spans="1:67" ht="15" thickBot="1" x14ac:dyDescent="0.25">
      <c r="A33" s="33" t="s">
        <v>33</v>
      </c>
      <c r="B33" s="157"/>
      <c r="C33" s="157"/>
      <c r="D33" s="157"/>
      <c r="E33" s="158"/>
      <c r="F33" s="158"/>
      <c r="G33" s="159">
        <f>G30</f>
        <v>4600430.0216666665</v>
      </c>
      <c r="H33" s="159">
        <f>H30</f>
        <v>4451732.21</v>
      </c>
      <c r="I33" s="159"/>
      <c r="J33" s="159">
        <f>J30</f>
        <v>4223667.21</v>
      </c>
      <c r="K33" s="159">
        <f>G33+K30</f>
        <v>6464133.0733333332</v>
      </c>
      <c r="L33" s="159">
        <f>H33+L30</f>
        <v>6260880.9900000002</v>
      </c>
      <c r="M33" s="159"/>
      <c r="N33" s="159">
        <f>J33+N30</f>
        <v>5964663.4900000002</v>
      </c>
      <c r="O33" s="159">
        <f>K33+O30</f>
        <v>8412294.8849999998</v>
      </c>
      <c r="P33" s="159">
        <f>L33+P30</f>
        <v>7985649.25</v>
      </c>
      <c r="Q33" s="159"/>
      <c r="R33" s="159">
        <f>N33+R30</f>
        <v>7664302.370000001</v>
      </c>
      <c r="S33" s="159">
        <f>O33+S30</f>
        <v>7985649.25</v>
      </c>
      <c r="T33" s="159">
        <f>S33+T30</f>
        <v>14049131.703666667</v>
      </c>
      <c r="U33" s="159">
        <f>P33+U30</f>
        <v>10092357.739</v>
      </c>
      <c r="V33" s="159"/>
      <c r="W33" s="159">
        <f>R33+W30</f>
        <v>9602613.2400000021</v>
      </c>
      <c r="X33" s="159">
        <f>T33+X30</f>
        <v>17165344.913833335</v>
      </c>
      <c r="Y33" s="159">
        <f>U33+Y30</f>
        <v>13014877.665999999</v>
      </c>
      <c r="Z33" s="160"/>
      <c r="AA33" s="159">
        <f>W33+AA30</f>
        <v>12589266.220000003</v>
      </c>
      <c r="AB33" s="159">
        <f>X33+AB30</f>
        <v>21078772.6655</v>
      </c>
      <c r="AC33" s="159">
        <f>Y33+AC30</f>
        <v>16804260.044999998</v>
      </c>
      <c r="AD33" s="160"/>
      <c r="AE33" s="159">
        <f>AA33+AE30</f>
        <v>14376961.749000002</v>
      </c>
      <c r="AF33" s="159">
        <f>AB33+AF30</f>
        <v>16804260.045000002</v>
      </c>
      <c r="AG33" s="159">
        <f>+AF33+AG30</f>
        <v>28109414.688333333</v>
      </c>
      <c r="AH33" s="159">
        <f>AC33+AH30</f>
        <v>20108644.202999998</v>
      </c>
      <c r="AI33" s="160"/>
      <c r="AJ33" s="159">
        <f>AE33+AJ30</f>
        <v>19660198.278999999</v>
      </c>
      <c r="AK33" s="159">
        <f>AG33+AK30</f>
        <v>30808092.18375</v>
      </c>
      <c r="AL33" s="159">
        <f>AH33+AL30</f>
        <v>24641680.632999998</v>
      </c>
      <c r="AM33" s="160"/>
      <c r="AN33" s="159">
        <f>AJ33+AN30</f>
        <v>22225748.188999999</v>
      </c>
      <c r="AO33" s="159">
        <f>AK33+AO30</f>
        <v>24641680.633000001</v>
      </c>
      <c r="AP33" s="159">
        <f>AO33+AP30</f>
        <v>29065993.098916668</v>
      </c>
      <c r="AQ33" s="159">
        <f>AL33+AQ30</f>
        <v>30703015.252999999</v>
      </c>
      <c r="AR33" s="160"/>
      <c r="AS33" s="159">
        <f>AN33+AS30</f>
        <v>26140735.829</v>
      </c>
      <c r="AT33" s="159">
        <f>AP33+AT30</f>
        <v>34873059.138166666</v>
      </c>
      <c r="AU33" s="159">
        <f>AQ33+AU30</f>
        <v>33067073.302999999</v>
      </c>
      <c r="AV33" s="159"/>
      <c r="AW33" s="159">
        <f>AS33+AW30</f>
        <v>32279811.559</v>
      </c>
      <c r="AX33" s="159">
        <f>AT33+AX30</f>
        <v>40086493.091166668</v>
      </c>
      <c r="AY33" s="159">
        <f>AU33+AY30</f>
        <v>36183679.582999997</v>
      </c>
      <c r="AZ33" s="159"/>
      <c r="BA33" s="159">
        <f>AW33+BA30</f>
        <v>35342331.138999999</v>
      </c>
      <c r="BB33" s="159">
        <f>AX33+BB30</f>
        <v>50354137.530416667</v>
      </c>
      <c r="BC33" s="159">
        <f>AY33+BC30</f>
        <v>36183679.582999997</v>
      </c>
      <c r="BD33" s="159"/>
      <c r="BE33" s="159">
        <f>BA33+BE30</f>
        <v>35342331.138999999</v>
      </c>
      <c r="BF33" s="159"/>
      <c r="BG33" s="159"/>
      <c r="BH33" s="159">
        <f>BE33+BH30</f>
        <v>35342331.138999999</v>
      </c>
      <c r="BI33" s="146"/>
      <c r="BJ33" s="148"/>
      <c r="BK33" s="148"/>
      <c r="BL33" s="146"/>
      <c r="BM33" s="146"/>
      <c r="BN33" s="145"/>
      <c r="BO33" s="145"/>
    </row>
    <row r="34" spans="1:67" s="11" customFormat="1" ht="15" thickTop="1" x14ac:dyDescent="0.2">
      <c r="A34" s="32" t="s">
        <v>34</v>
      </c>
      <c r="B34" s="161"/>
      <c r="C34" s="161"/>
      <c r="D34" s="161"/>
      <c r="E34" s="161"/>
      <c r="F34" s="161"/>
      <c r="G34" s="550">
        <f>H30/G30</f>
        <v>0.96767741037982458</v>
      </c>
      <c r="H34" s="551"/>
      <c r="I34" s="551"/>
      <c r="J34" s="552"/>
      <c r="K34" s="550">
        <f>L30/K30</f>
        <v>0.97072802364202815</v>
      </c>
      <c r="L34" s="551"/>
      <c r="M34" s="551"/>
      <c r="N34" s="552"/>
      <c r="O34" s="550">
        <f>P30/O30</f>
        <v>0.88533111041964652</v>
      </c>
      <c r="P34" s="551"/>
      <c r="Q34" s="551"/>
      <c r="R34" s="552"/>
      <c r="S34" s="267"/>
      <c r="T34" s="550">
        <f>U30/T30</f>
        <v>0.34744200302353412</v>
      </c>
      <c r="U34" s="551"/>
      <c r="V34" s="551"/>
      <c r="W34" s="552"/>
      <c r="X34" s="550">
        <f>Y30/X30</f>
        <v>0.93784337909397808</v>
      </c>
      <c r="Y34" s="551"/>
      <c r="Z34" s="551"/>
      <c r="AA34" s="552"/>
      <c r="AB34" s="550">
        <f>AC30/AB30</f>
        <v>0.96830262865748884</v>
      </c>
      <c r="AC34" s="551"/>
      <c r="AD34" s="551"/>
      <c r="AE34" s="552"/>
      <c r="AF34" s="267"/>
      <c r="AG34" s="547">
        <f>AH30/AG30</f>
        <v>0.29229004487334465</v>
      </c>
      <c r="AH34" s="548"/>
      <c r="AI34" s="548"/>
      <c r="AJ34" s="549"/>
      <c r="AK34" s="547">
        <f>AL30/AK30</f>
        <v>1.6797251385905652</v>
      </c>
      <c r="AL34" s="548"/>
      <c r="AM34" s="548"/>
      <c r="AN34" s="549"/>
      <c r="AO34" s="267"/>
      <c r="AP34" s="547">
        <f>AQ30/AP30</f>
        <v>1.3700059990550784</v>
      </c>
      <c r="AQ34" s="548"/>
      <c r="AR34" s="548"/>
      <c r="AS34" s="549"/>
      <c r="AT34" s="547">
        <f>AU30/AT30</f>
        <v>0.40710025235141378</v>
      </c>
      <c r="AU34" s="548"/>
      <c r="AV34" s="548"/>
      <c r="AW34" s="549"/>
      <c r="AX34" s="547">
        <f>AY30/AX30</f>
        <v>0.59780296597151505</v>
      </c>
      <c r="AY34" s="548"/>
      <c r="AZ34" s="548"/>
      <c r="BA34" s="549"/>
      <c r="BB34" s="547">
        <f>BC30/BB30</f>
        <v>0</v>
      </c>
      <c r="BC34" s="548"/>
      <c r="BD34" s="548"/>
      <c r="BE34" s="549"/>
      <c r="BF34" s="162"/>
      <c r="BG34" s="162"/>
      <c r="BH34" s="163"/>
      <c r="BI34" s="149"/>
      <c r="BJ34" s="151"/>
      <c r="BK34" s="148"/>
      <c r="BL34" s="146"/>
      <c r="BM34" s="146"/>
    </row>
    <row r="35" spans="1:67" s="11" customFormat="1" x14ac:dyDescent="0.2">
      <c r="A35" s="20" t="s">
        <v>35</v>
      </c>
      <c r="B35" s="161"/>
      <c r="C35" s="161"/>
      <c r="D35" s="161"/>
      <c r="E35" s="161"/>
      <c r="F35" s="161"/>
      <c r="G35" s="556">
        <f>H30/G30-1</f>
        <v>-3.2322589620175424E-2</v>
      </c>
      <c r="H35" s="557"/>
      <c r="I35" s="557"/>
      <c r="J35" s="558"/>
      <c r="K35" s="556">
        <f>L30/K30-1</f>
        <v>-2.9271976357971852E-2</v>
      </c>
      <c r="L35" s="557"/>
      <c r="M35" s="557"/>
      <c r="N35" s="558"/>
      <c r="O35" s="556">
        <f>P30/O30-1</f>
        <v>-0.11466888958035348</v>
      </c>
      <c r="P35" s="557"/>
      <c r="Q35" s="557"/>
      <c r="R35" s="558"/>
      <c r="S35" s="265"/>
      <c r="T35" s="556">
        <f>U30/T30-1</f>
        <v>-0.65255799697646588</v>
      </c>
      <c r="U35" s="557"/>
      <c r="V35" s="557"/>
      <c r="W35" s="558"/>
      <c r="X35" s="556">
        <f>Y30/X30-1</f>
        <v>-6.215662090602192E-2</v>
      </c>
      <c r="Y35" s="557"/>
      <c r="Z35" s="557"/>
      <c r="AA35" s="558"/>
      <c r="AB35" s="556">
        <f>AC30/AB30-1</f>
        <v>-3.169737134251116E-2</v>
      </c>
      <c r="AC35" s="557"/>
      <c r="AD35" s="557"/>
      <c r="AE35" s="558"/>
      <c r="AF35" s="265"/>
      <c r="AG35" s="556">
        <f>AH30/AG30-1</f>
        <v>-0.70770995512665535</v>
      </c>
      <c r="AH35" s="557"/>
      <c r="AI35" s="557"/>
      <c r="AJ35" s="558"/>
      <c r="AK35" s="556">
        <f>AL30/AK30-1</f>
        <v>0.67972513859056516</v>
      </c>
      <c r="AL35" s="557"/>
      <c r="AM35" s="557"/>
      <c r="AN35" s="558"/>
      <c r="AO35" s="265"/>
      <c r="AP35" s="556">
        <f>AQ30/AP30-1</f>
        <v>0.37000599905507836</v>
      </c>
      <c r="AQ35" s="557"/>
      <c r="AR35" s="557"/>
      <c r="AS35" s="558"/>
      <c r="AT35" s="556">
        <f>AU30/AT30-1</f>
        <v>-0.59289974764858622</v>
      </c>
      <c r="AU35" s="557"/>
      <c r="AV35" s="557"/>
      <c r="AW35" s="558"/>
      <c r="AX35" s="556">
        <f>AY30/AX30-1</f>
        <v>-0.40219703402848495</v>
      </c>
      <c r="AY35" s="557"/>
      <c r="AZ35" s="557"/>
      <c r="BA35" s="558"/>
      <c r="BB35" s="556">
        <f>BC30/BB30-1</f>
        <v>-1</v>
      </c>
      <c r="BC35" s="557"/>
      <c r="BD35" s="557"/>
      <c r="BE35" s="558"/>
      <c r="BF35" s="164"/>
      <c r="BG35" s="164"/>
      <c r="BH35" s="163"/>
      <c r="BI35" s="149"/>
      <c r="BJ35" s="151"/>
      <c r="BK35" s="148"/>
      <c r="BL35" s="146"/>
      <c r="BM35" s="146"/>
    </row>
    <row r="36" spans="1:67" s="11" customFormat="1" x14ac:dyDescent="0.2">
      <c r="A36" s="19" t="s">
        <v>36</v>
      </c>
      <c r="B36" s="161"/>
      <c r="C36" s="161"/>
      <c r="D36" s="161"/>
      <c r="E36" s="161"/>
      <c r="F36" s="161"/>
      <c r="G36" s="553">
        <f>H30/G30</f>
        <v>0.96767741037982458</v>
      </c>
      <c r="H36" s="554"/>
      <c r="I36" s="554"/>
      <c r="J36" s="555"/>
      <c r="K36" s="553">
        <f>L33/K33</f>
        <v>0.96855694630238753</v>
      </c>
      <c r="L36" s="554"/>
      <c r="M36" s="554"/>
      <c r="N36" s="555"/>
      <c r="O36" s="553">
        <f>P33/O33</f>
        <v>0.94928308614564216</v>
      </c>
      <c r="P36" s="554"/>
      <c r="Q36" s="554"/>
      <c r="R36" s="555"/>
      <c r="S36" s="266"/>
      <c r="T36" s="553">
        <f>U33/T33</f>
        <v>0.71836167187229139</v>
      </c>
      <c r="U36" s="554"/>
      <c r="V36" s="554"/>
      <c r="W36" s="555"/>
      <c r="X36" s="553">
        <f>Y33/X33</f>
        <v>0.75820659190550099</v>
      </c>
      <c r="Y36" s="554"/>
      <c r="Z36" s="554"/>
      <c r="AA36" s="555"/>
      <c r="AB36" s="553">
        <f>AC33/AB33</f>
        <v>0.79721245215115522</v>
      </c>
      <c r="AC36" s="554"/>
      <c r="AD36" s="554"/>
      <c r="AE36" s="555"/>
      <c r="AF36" s="266"/>
      <c r="AG36" s="553">
        <f>AH33/AG33</f>
        <v>0.71537043463754468</v>
      </c>
      <c r="AH36" s="554"/>
      <c r="AI36" s="554"/>
      <c r="AJ36" s="555"/>
      <c r="AK36" s="562">
        <f>AL33/AK33</f>
        <v>0.79984442029154501</v>
      </c>
      <c r="AL36" s="562"/>
      <c r="AM36" s="562"/>
      <c r="AN36" s="562"/>
      <c r="AO36" s="266"/>
      <c r="AP36" s="562">
        <f>AQ33/AP33</f>
        <v>1.0563208746562438</v>
      </c>
      <c r="AQ36" s="562"/>
      <c r="AR36" s="562"/>
      <c r="AS36" s="562"/>
      <c r="AT36" s="562">
        <f>AU33/AT33</f>
        <v>0.94821257785239399</v>
      </c>
      <c r="AU36" s="562"/>
      <c r="AV36" s="562"/>
      <c r="AW36" s="562"/>
      <c r="AX36" s="562">
        <f>AY33/AX33</f>
        <v>0.90264018607737273</v>
      </c>
      <c r="AY36" s="562"/>
      <c r="AZ36" s="562"/>
      <c r="BA36" s="562"/>
      <c r="BB36" s="562">
        <f>BC33/BB33</f>
        <v>0.71858404011275268</v>
      </c>
      <c r="BC36" s="562"/>
      <c r="BD36" s="562"/>
      <c r="BE36" s="562"/>
      <c r="BF36" s="162"/>
      <c r="BG36" s="162"/>
      <c r="BH36" s="163"/>
      <c r="BI36" s="149"/>
      <c r="BJ36" s="151"/>
      <c r="BK36" s="148"/>
      <c r="BL36" s="146"/>
      <c r="BM36" s="146"/>
    </row>
    <row r="37" spans="1:67" s="11" customFormat="1" x14ac:dyDescent="0.2">
      <c r="A37" s="20" t="s">
        <v>37</v>
      </c>
      <c r="B37" s="161"/>
      <c r="C37" s="161"/>
      <c r="D37" s="161"/>
      <c r="E37" s="161"/>
      <c r="F37" s="161"/>
      <c r="G37" s="556">
        <f>H30/G30-1</f>
        <v>-3.2322589620175424E-2</v>
      </c>
      <c r="H37" s="557"/>
      <c r="I37" s="557"/>
      <c r="J37" s="558"/>
      <c r="K37" s="556">
        <f>L33/K33-1</f>
        <v>-3.1443053697612466E-2</v>
      </c>
      <c r="L37" s="557"/>
      <c r="M37" s="557"/>
      <c r="N37" s="558"/>
      <c r="O37" s="556">
        <f t="shared" ref="O37" si="13">P33/O33-1</f>
        <v>-5.0716913854357837E-2</v>
      </c>
      <c r="P37" s="557"/>
      <c r="Q37" s="557"/>
      <c r="R37" s="558"/>
      <c r="S37" s="265"/>
      <c r="T37" s="556">
        <f t="shared" ref="T37" si="14">U33/T33-1</f>
        <v>-0.28163832812770861</v>
      </c>
      <c r="U37" s="557"/>
      <c r="V37" s="557"/>
      <c r="W37" s="558"/>
      <c r="X37" s="556">
        <f>Y33/X33-1</f>
        <v>-0.24179340809449901</v>
      </c>
      <c r="Y37" s="557"/>
      <c r="Z37" s="557"/>
      <c r="AA37" s="558"/>
      <c r="AB37" s="556">
        <f t="shared" ref="AB37" si="15">AC33/AB33-1</f>
        <v>-0.20278754784884478</v>
      </c>
      <c r="AC37" s="557"/>
      <c r="AD37" s="557"/>
      <c r="AE37" s="558"/>
      <c r="AF37" s="265"/>
      <c r="AG37" s="556">
        <f t="shared" ref="AG37" si="16">AH33/AG33-1</f>
        <v>-0.28462956536245532</v>
      </c>
      <c r="AH37" s="557"/>
      <c r="AI37" s="557"/>
      <c r="AJ37" s="558"/>
      <c r="AK37" s="556">
        <f t="shared" ref="AK37" si="17">AL33/AK33-1</f>
        <v>-0.20015557970845499</v>
      </c>
      <c r="AL37" s="557"/>
      <c r="AM37" s="557"/>
      <c r="AN37" s="558"/>
      <c r="AO37" s="265"/>
      <c r="AP37" s="556">
        <f t="shared" ref="AP37" si="18">AQ33/AP33-1</f>
        <v>5.6320874656243802E-2</v>
      </c>
      <c r="AQ37" s="557"/>
      <c r="AR37" s="557"/>
      <c r="AS37" s="558"/>
      <c r="AT37" s="556">
        <f t="shared" ref="AT37" si="19">AU33/AT33-1</f>
        <v>-5.178742214760601E-2</v>
      </c>
      <c r="AU37" s="557"/>
      <c r="AV37" s="557"/>
      <c r="AW37" s="558"/>
      <c r="AX37" s="556">
        <f t="shared" ref="AX37" si="20">AY33/AX33-1</f>
        <v>-9.735981392262727E-2</v>
      </c>
      <c r="AY37" s="557"/>
      <c r="AZ37" s="557"/>
      <c r="BA37" s="558"/>
      <c r="BB37" s="556">
        <f t="shared" ref="BB37" si="21">BC33/BB33-1</f>
        <v>-0.28141595988724732</v>
      </c>
      <c r="BC37" s="557"/>
      <c r="BD37" s="557"/>
      <c r="BE37" s="558"/>
      <c r="BF37" s="164"/>
      <c r="BG37" s="164"/>
      <c r="BH37" s="163"/>
      <c r="BI37" s="149"/>
      <c r="BJ37" s="151"/>
      <c r="BK37" s="148"/>
      <c r="BL37" s="146"/>
      <c r="BM37" s="146"/>
    </row>
    <row r="38" spans="1:67" s="11" customFormat="1" x14ac:dyDescent="0.2">
      <c r="A38" s="165"/>
      <c r="B38" s="151"/>
      <c r="C38" s="151"/>
      <c r="D38" s="151"/>
      <c r="E38" s="151"/>
      <c r="F38" s="151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66"/>
      <c r="AA38" s="149"/>
      <c r="AB38" s="149"/>
      <c r="AC38" s="149"/>
      <c r="AD38" s="166"/>
      <c r="AE38" s="149"/>
      <c r="AF38" s="149"/>
      <c r="AG38" s="149"/>
      <c r="AH38" s="149"/>
      <c r="AI38" s="166"/>
      <c r="AJ38" s="149"/>
      <c r="AK38" s="149"/>
      <c r="AL38" s="149"/>
      <c r="AM38" s="166"/>
      <c r="AN38" s="149"/>
      <c r="AO38" s="149"/>
      <c r="AP38" s="149"/>
      <c r="AQ38" s="149"/>
      <c r="AR38" s="166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K38" s="148"/>
      <c r="BL38" s="146"/>
      <c r="BM38" s="146"/>
    </row>
    <row r="39" spans="1:67" x14ac:dyDescent="0.2">
      <c r="A39" s="145"/>
      <c r="B39" s="146"/>
      <c r="C39" s="146"/>
      <c r="D39" s="146"/>
      <c r="E39" s="148"/>
      <c r="F39" s="148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52"/>
      <c r="Y39" s="145"/>
      <c r="Z39" s="147"/>
      <c r="AA39" s="145"/>
      <c r="AB39" s="145"/>
      <c r="AC39" s="145"/>
      <c r="AD39" s="147"/>
      <c r="AE39" s="145"/>
      <c r="AF39" s="145"/>
      <c r="AG39" s="145"/>
      <c r="AH39" s="145"/>
      <c r="AI39" s="147"/>
      <c r="AJ39" s="145"/>
      <c r="AK39" s="145"/>
      <c r="AL39" s="145"/>
      <c r="AM39" s="147"/>
      <c r="AN39" s="145"/>
      <c r="AO39" s="145"/>
      <c r="AP39" s="145"/>
      <c r="AQ39" s="145"/>
      <c r="AR39" s="147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8"/>
      <c r="BJ39" s="148"/>
      <c r="BK39" s="148"/>
      <c r="BL39" s="146"/>
      <c r="BM39" s="146"/>
    </row>
    <row r="40" spans="1:67" x14ac:dyDescent="0.2">
      <c r="A40" s="145"/>
      <c r="B40" s="146"/>
      <c r="C40" s="146"/>
      <c r="D40" s="146"/>
      <c r="E40" s="146"/>
      <c r="F40" s="146"/>
      <c r="G40" s="145"/>
      <c r="H40" s="145"/>
      <c r="I40" s="145"/>
      <c r="J40" s="167"/>
      <c r="K40" s="145"/>
      <c r="L40" s="145"/>
      <c r="M40" s="145"/>
      <c r="N40" s="167"/>
      <c r="O40" s="145"/>
      <c r="P40" s="145"/>
      <c r="Q40" s="145"/>
      <c r="R40" s="167"/>
      <c r="S40" s="167"/>
      <c r="T40" s="145"/>
      <c r="U40" s="145"/>
      <c r="V40" s="145"/>
      <c r="W40" s="167"/>
      <c r="X40" s="145"/>
      <c r="Y40" s="145"/>
      <c r="Z40" s="147"/>
      <c r="AA40" s="145"/>
      <c r="AB40" s="145"/>
      <c r="AC40" s="145"/>
      <c r="AD40" s="147"/>
      <c r="AE40" s="168"/>
      <c r="AF40" s="168"/>
      <c r="AG40" s="145"/>
      <c r="AH40" s="145"/>
      <c r="AI40" s="147"/>
      <c r="AJ40" s="168"/>
      <c r="AK40" s="145"/>
      <c r="AL40" s="145"/>
      <c r="AM40" s="147"/>
      <c r="AN40" s="167"/>
      <c r="AO40" s="168"/>
      <c r="AP40" s="145"/>
      <c r="AQ40" s="145"/>
      <c r="AR40" s="147"/>
      <c r="AS40" s="167"/>
      <c r="AT40" s="145"/>
      <c r="AU40" s="145"/>
      <c r="AV40" s="145"/>
      <c r="AW40" s="167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6"/>
      <c r="BJ40" s="151"/>
      <c r="BK40" s="148"/>
      <c r="BL40" s="146"/>
      <c r="BM40" s="146"/>
    </row>
    <row r="41" spans="1:67" x14ac:dyDescent="0.2">
      <c r="A41" s="145"/>
      <c r="B41" s="146"/>
      <c r="C41" s="146"/>
      <c r="D41" s="146"/>
      <c r="E41" s="146"/>
      <c r="F41" s="146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7"/>
      <c r="AA41" s="145"/>
      <c r="AB41" s="145"/>
      <c r="AC41" s="145"/>
      <c r="AD41" s="147"/>
      <c r="AE41" s="145"/>
      <c r="AF41" s="145"/>
      <c r="AG41" s="145"/>
      <c r="AH41" s="145"/>
      <c r="AI41" s="147"/>
      <c r="AJ41" s="145"/>
      <c r="AK41" s="145"/>
      <c r="AL41" s="145"/>
      <c r="AM41" s="147"/>
      <c r="AN41" s="145"/>
      <c r="AO41" s="145"/>
      <c r="AP41" s="145"/>
      <c r="AQ41" s="145"/>
      <c r="AR41" s="147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6"/>
      <c r="BJ41" s="148"/>
      <c r="BK41" s="148"/>
      <c r="BL41" s="146"/>
      <c r="BM41" s="146"/>
    </row>
    <row r="43" spans="1:67" s="2" customFormat="1" x14ac:dyDescent="0.2">
      <c r="A43" s="145"/>
      <c r="B43" s="146"/>
      <c r="C43" s="151"/>
      <c r="D43" s="151"/>
      <c r="E43" s="151"/>
      <c r="F43" s="151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7"/>
      <c r="AA43" s="145"/>
      <c r="AB43" s="145"/>
      <c r="AC43" s="145"/>
      <c r="AD43" s="147"/>
      <c r="AE43" s="145"/>
      <c r="AF43" s="145"/>
      <c r="AG43" s="145"/>
      <c r="AH43" s="145"/>
      <c r="AI43" s="147"/>
      <c r="AJ43" s="145"/>
      <c r="AK43" s="145"/>
      <c r="AL43" s="145"/>
      <c r="AM43" s="147"/>
      <c r="AN43" s="145"/>
      <c r="AO43" s="145"/>
      <c r="AP43" s="145"/>
      <c r="AQ43" s="145"/>
      <c r="AR43" s="147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51"/>
      <c r="BJ43" s="151"/>
      <c r="BK43" s="151"/>
      <c r="BL43" s="146"/>
      <c r="BM43" s="146"/>
    </row>
    <row r="44" spans="1:67" s="2" customFormat="1" x14ac:dyDescent="0.2">
      <c r="A44" s="145"/>
      <c r="B44" s="146"/>
      <c r="C44" s="151"/>
      <c r="D44" s="151"/>
      <c r="E44" s="151"/>
      <c r="F44" s="151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7"/>
      <c r="AA44" s="145"/>
      <c r="AB44" s="145"/>
      <c r="AC44" s="145"/>
      <c r="AD44" s="147"/>
      <c r="AE44" s="145"/>
      <c r="AF44" s="145"/>
      <c r="AG44" s="145"/>
      <c r="AH44" s="145"/>
      <c r="AI44" s="147"/>
      <c r="AJ44" s="145"/>
      <c r="AK44" s="145"/>
      <c r="AL44" s="145"/>
      <c r="AM44" s="147"/>
      <c r="AN44" s="145"/>
      <c r="AO44" s="145"/>
      <c r="AP44" s="145"/>
      <c r="AQ44" s="145"/>
      <c r="AR44" s="147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51"/>
      <c r="BJ44" s="151"/>
      <c r="BK44" s="151"/>
      <c r="BL44" s="146"/>
      <c r="BM44" s="146"/>
    </row>
    <row r="45" spans="1:67" s="2" customFormat="1" x14ac:dyDescent="0.2">
      <c r="A45" s="145"/>
      <c r="B45" s="146"/>
      <c r="C45" s="151"/>
      <c r="D45" s="151"/>
      <c r="E45" s="151"/>
      <c r="F45" s="151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7"/>
      <c r="AA45" s="145"/>
      <c r="AB45" s="145"/>
      <c r="AC45" s="145"/>
      <c r="AD45" s="147"/>
      <c r="AE45" s="145"/>
      <c r="AF45" s="145"/>
      <c r="AG45" s="145"/>
      <c r="AH45" s="145"/>
      <c r="AI45" s="147"/>
      <c r="AJ45" s="145"/>
      <c r="AK45" s="145"/>
      <c r="AL45" s="145"/>
      <c r="AM45" s="147"/>
      <c r="AN45" s="145"/>
      <c r="AO45" s="145"/>
      <c r="AP45" s="145"/>
      <c r="AQ45" s="145"/>
      <c r="AR45" s="147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51"/>
      <c r="BJ45" s="151"/>
      <c r="BK45" s="151"/>
      <c r="BL45" s="146"/>
      <c r="BM45" s="146"/>
    </row>
    <row r="46" spans="1:67" s="2" customFormat="1" x14ac:dyDescent="0.2">
      <c r="A46" s="145"/>
      <c r="B46" s="146"/>
      <c r="C46" s="151"/>
      <c r="D46" s="151"/>
      <c r="E46" s="151"/>
      <c r="F46" s="151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7"/>
      <c r="AA46" s="145"/>
      <c r="AB46" s="145"/>
      <c r="AC46" s="145"/>
      <c r="AD46" s="147"/>
      <c r="AE46" s="145"/>
      <c r="AF46" s="145"/>
      <c r="AG46" s="145"/>
      <c r="AH46" s="145"/>
      <c r="AI46" s="147"/>
      <c r="AJ46" s="145"/>
      <c r="AK46" s="145"/>
      <c r="AL46" s="145"/>
      <c r="AM46" s="147"/>
      <c r="AN46" s="145"/>
      <c r="AO46" s="145"/>
      <c r="AP46" s="145"/>
      <c r="AQ46" s="145"/>
      <c r="AR46" s="147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51"/>
      <c r="BJ46" s="151"/>
      <c r="BK46" s="151"/>
      <c r="BL46" s="146"/>
      <c r="BM46" s="146"/>
    </row>
    <row r="47" spans="1:67" s="2" customFormat="1" x14ac:dyDescent="0.2">
      <c r="A47" s="145"/>
      <c r="B47" s="146"/>
      <c r="C47" s="151"/>
      <c r="D47" s="151"/>
      <c r="E47" s="151"/>
      <c r="F47" s="151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7"/>
      <c r="AA47" s="145"/>
      <c r="AB47" s="145"/>
      <c r="AC47" s="145"/>
      <c r="AD47" s="147"/>
      <c r="AE47" s="145"/>
      <c r="AF47" s="145"/>
      <c r="AG47" s="145"/>
      <c r="AH47" s="145"/>
      <c r="AI47" s="147"/>
      <c r="AJ47" s="145"/>
      <c r="AK47" s="145"/>
      <c r="AL47" s="145"/>
      <c r="AM47" s="147"/>
      <c r="AN47" s="145"/>
      <c r="AO47" s="145"/>
      <c r="AP47" s="145"/>
      <c r="AQ47" s="145"/>
      <c r="AR47" s="147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51"/>
      <c r="BJ47" s="146"/>
      <c r="BK47" s="151"/>
      <c r="BL47" s="146"/>
      <c r="BM47" s="146"/>
    </row>
    <row r="48" spans="1:67" s="2" customFormat="1" x14ac:dyDescent="0.2">
      <c r="A48" s="145"/>
      <c r="B48" s="146"/>
      <c r="C48" s="151"/>
      <c r="D48" s="151"/>
      <c r="E48" s="151"/>
      <c r="F48" s="151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7"/>
      <c r="AA48" s="145"/>
      <c r="AB48" s="145"/>
      <c r="AC48" s="145"/>
      <c r="AD48" s="147"/>
      <c r="AE48" s="145"/>
      <c r="AF48" s="145"/>
      <c r="AG48" s="145"/>
      <c r="AH48" s="145"/>
      <c r="AI48" s="147"/>
      <c r="AJ48" s="145"/>
      <c r="AK48" s="145"/>
      <c r="AL48" s="145"/>
      <c r="AM48" s="147"/>
      <c r="AN48" s="145"/>
      <c r="AO48" s="145"/>
      <c r="AP48" s="145"/>
      <c r="AQ48" s="145"/>
      <c r="AR48" s="147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51"/>
      <c r="BJ48" s="151"/>
      <c r="BK48" s="151"/>
      <c r="BL48" s="146"/>
      <c r="BM48" s="146"/>
    </row>
    <row r="49" spans="1:65" s="2" customFormat="1" x14ac:dyDescent="0.2">
      <c r="A49" s="145"/>
      <c r="B49" s="146"/>
      <c r="C49" s="151"/>
      <c r="D49" s="151"/>
      <c r="E49" s="151"/>
      <c r="F49" s="151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7"/>
      <c r="AA49" s="145"/>
      <c r="AB49" s="145"/>
      <c r="AC49" s="145"/>
      <c r="AD49" s="147"/>
      <c r="AE49" s="145"/>
      <c r="AF49" s="145"/>
      <c r="AG49" s="145"/>
      <c r="AH49" s="145"/>
      <c r="AI49" s="147"/>
      <c r="AJ49" s="145"/>
      <c r="AK49" s="145"/>
      <c r="AL49" s="145"/>
      <c r="AM49" s="147"/>
      <c r="AN49" s="145"/>
      <c r="AO49" s="145"/>
      <c r="AP49" s="145"/>
      <c r="AQ49" s="145"/>
      <c r="AR49" s="147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51"/>
      <c r="BJ49" s="151"/>
      <c r="BK49" s="151"/>
      <c r="BL49" s="146"/>
      <c r="BM49" s="146"/>
    </row>
    <row r="50" spans="1:65" s="2" customFormat="1" x14ac:dyDescent="0.2">
      <c r="A50" s="145"/>
      <c r="B50" s="146"/>
      <c r="C50" s="151"/>
      <c r="D50" s="151"/>
      <c r="E50" s="151"/>
      <c r="F50" s="151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7"/>
      <c r="AA50" s="145"/>
      <c r="AB50" s="145"/>
      <c r="AC50" s="145"/>
      <c r="AD50" s="147"/>
      <c r="AE50" s="145"/>
      <c r="AF50" s="145"/>
      <c r="AG50" s="145"/>
      <c r="AH50" s="145"/>
      <c r="AI50" s="147"/>
      <c r="AJ50" s="145"/>
      <c r="AK50" s="145"/>
      <c r="AL50" s="145"/>
      <c r="AM50" s="147"/>
      <c r="AN50" s="145"/>
      <c r="AO50" s="145"/>
      <c r="AP50" s="145"/>
      <c r="AQ50" s="145"/>
      <c r="AR50" s="147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51"/>
      <c r="BJ50" s="151"/>
      <c r="BK50" s="151"/>
      <c r="BL50" s="146"/>
      <c r="BM50" s="146"/>
    </row>
    <row r="51" spans="1:65" s="2" customFormat="1" x14ac:dyDescent="0.2">
      <c r="A51" s="145"/>
      <c r="B51" s="146"/>
      <c r="C51" s="151"/>
      <c r="D51" s="151"/>
      <c r="E51" s="151"/>
      <c r="F51" s="151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7"/>
      <c r="AA51" s="145"/>
      <c r="AB51" s="145"/>
      <c r="AC51" s="145"/>
      <c r="AD51" s="147"/>
      <c r="AE51" s="145"/>
      <c r="AF51" s="145"/>
      <c r="AG51" s="145"/>
      <c r="AH51" s="145"/>
      <c r="AI51" s="147"/>
      <c r="AJ51" s="145"/>
      <c r="AK51" s="145"/>
      <c r="AL51" s="145"/>
      <c r="AM51" s="147"/>
      <c r="AN51" s="145"/>
      <c r="AO51" s="145"/>
      <c r="AP51" s="145"/>
      <c r="AQ51" s="145"/>
      <c r="AR51" s="147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51"/>
      <c r="BJ51" s="151"/>
      <c r="BK51" s="151"/>
      <c r="BL51" s="146"/>
      <c r="BM51" s="146"/>
    </row>
    <row r="52" spans="1:65" s="2" customFormat="1" x14ac:dyDescent="0.2">
      <c r="A52" s="145"/>
      <c r="B52" s="146"/>
      <c r="C52" s="151"/>
      <c r="D52" s="151"/>
      <c r="E52" s="151"/>
      <c r="F52" s="151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7"/>
      <c r="AA52" s="145"/>
      <c r="AB52" s="145"/>
      <c r="AC52" s="145"/>
      <c r="AD52" s="147"/>
      <c r="AE52" s="145"/>
      <c r="AF52" s="145"/>
      <c r="AG52" s="145"/>
      <c r="AH52" s="145"/>
      <c r="AI52" s="147"/>
      <c r="AJ52" s="145"/>
      <c r="AK52" s="145"/>
      <c r="AL52" s="145"/>
      <c r="AM52" s="147"/>
      <c r="AN52" s="145"/>
      <c r="AO52" s="145"/>
      <c r="AP52" s="145"/>
      <c r="AQ52" s="145"/>
      <c r="AR52" s="147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51"/>
      <c r="BJ52" s="151"/>
      <c r="BK52" s="151"/>
      <c r="BL52" s="146"/>
      <c r="BM52" s="146"/>
    </row>
    <row r="53" spans="1:65" s="2" customFormat="1" x14ac:dyDescent="0.2">
      <c r="A53" s="145"/>
      <c r="B53" s="146"/>
      <c r="C53" s="151"/>
      <c r="D53" s="151"/>
      <c r="E53" s="151"/>
      <c r="F53" s="151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7"/>
      <c r="AA53" s="145"/>
      <c r="AB53" s="145"/>
      <c r="AC53" s="145"/>
      <c r="AD53" s="147"/>
      <c r="AE53" s="145"/>
      <c r="AF53" s="145"/>
      <c r="AG53" s="145"/>
      <c r="AH53" s="145"/>
      <c r="AI53" s="147"/>
      <c r="AJ53" s="145"/>
      <c r="AK53" s="145"/>
      <c r="AL53" s="145"/>
      <c r="AM53" s="147"/>
      <c r="AN53" s="145"/>
      <c r="AO53" s="145"/>
      <c r="AP53" s="145"/>
      <c r="AQ53" s="145"/>
      <c r="AR53" s="147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51"/>
      <c r="BJ53" s="151"/>
      <c r="BK53" s="151"/>
      <c r="BL53" s="146"/>
      <c r="BM53" s="146"/>
    </row>
    <row r="54" spans="1:65" s="2" customFormat="1" x14ac:dyDescent="0.2">
      <c r="A54" s="145"/>
      <c r="B54" s="146"/>
      <c r="C54" s="151"/>
      <c r="D54" s="151"/>
      <c r="E54" s="151"/>
      <c r="F54" s="151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7"/>
      <c r="AA54" s="145"/>
      <c r="AB54" s="145"/>
      <c r="AC54" s="145"/>
      <c r="AD54" s="147"/>
      <c r="AE54" s="145"/>
      <c r="AF54" s="145"/>
      <c r="AG54" s="145"/>
      <c r="AH54" s="145"/>
      <c r="AI54" s="147"/>
      <c r="AJ54" s="145"/>
      <c r="AK54" s="145"/>
      <c r="AL54" s="145"/>
      <c r="AM54" s="147"/>
      <c r="AN54" s="145"/>
      <c r="AO54" s="145"/>
      <c r="AP54" s="145"/>
      <c r="AQ54" s="145"/>
      <c r="AR54" s="147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51"/>
      <c r="BJ54" s="151"/>
      <c r="BK54" s="151"/>
      <c r="BL54" s="146"/>
      <c r="BM54" s="146"/>
    </row>
    <row r="55" spans="1:65" s="2" customFormat="1" x14ac:dyDescent="0.2">
      <c r="A55" s="145"/>
      <c r="B55" s="146"/>
      <c r="C55" s="151"/>
      <c r="D55" s="151"/>
      <c r="E55" s="151"/>
      <c r="F55" s="151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7"/>
      <c r="AA55" s="145"/>
      <c r="AB55" s="145"/>
      <c r="AC55" s="145"/>
      <c r="AD55" s="147"/>
      <c r="AE55" s="145"/>
      <c r="AF55" s="145"/>
      <c r="AG55" s="145"/>
      <c r="AH55" s="145"/>
      <c r="AI55" s="147"/>
      <c r="AJ55" s="145"/>
      <c r="AK55" s="145"/>
      <c r="AL55" s="145"/>
      <c r="AM55" s="147"/>
      <c r="AN55" s="145"/>
      <c r="AO55" s="145"/>
      <c r="AP55" s="145"/>
      <c r="AQ55" s="145"/>
      <c r="AR55" s="147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51"/>
      <c r="BJ55" s="151"/>
      <c r="BK55" s="151"/>
      <c r="BL55" s="146"/>
      <c r="BM55" s="146"/>
    </row>
  </sheetData>
  <mergeCells count="119">
    <mergeCell ref="B9:F9"/>
    <mergeCell ref="AG37:AJ37"/>
    <mergeCell ref="AK37:AN37"/>
    <mergeCell ref="AP37:AS37"/>
    <mergeCell ref="AT37:AW37"/>
    <mergeCell ref="AX37:BA37"/>
    <mergeCell ref="BB37:BE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P36:AS36"/>
    <mergeCell ref="AT36:AW36"/>
    <mergeCell ref="AX36:BA36"/>
    <mergeCell ref="BB36:BE36"/>
    <mergeCell ref="G36:J36"/>
    <mergeCell ref="K36:N36"/>
    <mergeCell ref="O36:R36"/>
    <mergeCell ref="T36:W36"/>
    <mergeCell ref="X36:AA36"/>
    <mergeCell ref="AB36:AE36"/>
    <mergeCell ref="AG35:AJ35"/>
    <mergeCell ref="AK35:AN35"/>
    <mergeCell ref="AP35:AS35"/>
    <mergeCell ref="AT35:AW35"/>
    <mergeCell ref="AX35:BA35"/>
    <mergeCell ref="BB35:BE35"/>
    <mergeCell ref="G35:J35"/>
    <mergeCell ref="K35:N35"/>
    <mergeCell ref="O35:R35"/>
    <mergeCell ref="T35:W35"/>
    <mergeCell ref="X35:AA35"/>
    <mergeCell ref="AB35:AE35"/>
    <mergeCell ref="AG34:AJ34"/>
    <mergeCell ref="AK34:AN34"/>
    <mergeCell ref="AP34:AS34"/>
    <mergeCell ref="AT34:AW34"/>
    <mergeCell ref="AX34:BA34"/>
    <mergeCell ref="BB34:BE34"/>
    <mergeCell ref="G34:J34"/>
    <mergeCell ref="K34:N34"/>
    <mergeCell ref="O34:R34"/>
    <mergeCell ref="T34:W34"/>
    <mergeCell ref="X34:AA34"/>
    <mergeCell ref="AB34:AE34"/>
    <mergeCell ref="BI11:BI12"/>
    <mergeCell ref="BJ11:BJ12"/>
    <mergeCell ref="BK11:BK12"/>
    <mergeCell ref="BL11:BL12"/>
    <mergeCell ref="BM11:BM12"/>
    <mergeCell ref="AY11:AY12"/>
    <mergeCell ref="BA11:BA12"/>
    <mergeCell ref="BB11:BB12"/>
    <mergeCell ref="BC11:BC12"/>
    <mergeCell ref="BE11:BE12"/>
    <mergeCell ref="BG11:BG12"/>
    <mergeCell ref="BI10:BK10"/>
    <mergeCell ref="AK10:AN10"/>
    <mergeCell ref="AP10:AS10"/>
    <mergeCell ref="AT10:AW10"/>
    <mergeCell ref="AX10:BA10"/>
    <mergeCell ref="Y11:Y12"/>
    <mergeCell ref="AA11:AA12"/>
    <mergeCell ref="AB11:AB12"/>
    <mergeCell ref="AC11:AC12"/>
    <mergeCell ref="AE11:AE12"/>
    <mergeCell ref="AG11:AG12"/>
    <mergeCell ref="AQ11:AQ12"/>
    <mergeCell ref="AS11:AS12"/>
    <mergeCell ref="AT11:AT12"/>
    <mergeCell ref="AU11:AU12"/>
    <mergeCell ref="AW11:AW12"/>
    <mergeCell ref="AX11:AX12"/>
    <mergeCell ref="AH11:AH12"/>
    <mergeCell ref="AJ11:AJ12"/>
    <mergeCell ref="AK11:AK12"/>
    <mergeCell ref="AL11:AL12"/>
    <mergeCell ref="AN11:AN12"/>
    <mergeCell ref="AP11:AP12"/>
    <mergeCell ref="BH11:BH12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F10:BH10"/>
    <mergeCell ref="BF11:BF12"/>
    <mergeCell ref="B14:B22"/>
    <mergeCell ref="C14:C22"/>
    <mergeCell ref="D14:D22"/>
    <mergeCell ref="F14:F22"/>
    <mergeCell ref="B24:B25"/>
    <mergeCell ref="C24:C25"/>
    <mergeCell ref="D24:D25"/>
    <mergeCell ref="F24:F25"/>
    <mergeCell ref="BB10:BE10"/>
    <mergeCell ref="AF10:AF12"/>
    <mergeCell ref="AO10:AO12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G23" sqref="G23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69"/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.75" x14ac:dyDescent="0.25">
      <c r="A2" s="22"/>
      <c r="B2" s="168"/>
      <c r="C2" s="168"/>
      <c r="D2" s="23"/>
      <c r="E2" s="23"/>
      <c r="F2" s="23"/>
      <c r="G2" s="168"/>
      <c r="H2" s="168"/>
      <c r="I2" s="23"/>
      <c r="J2" s="23"/>
    </row>
    <row r="3" spans="1:10" ht="15.75" x14ac:dyDescent="0.25">
      <c r="A3" s="24"/>
      <c r="B3" s="25"/>
      <c r="C3" s="168"/>
      <c r="D3" s="26"/>
      <c r="E3" s="26"/>
      <c r="F3" s="26"/>
      <c r="G3" s="168"/>
      <c r="H3" s="168"/>
      <c r="I3" s="26"/>
      <c r="J3" s="26"/>
    </row>
    <row r="4" spans="1:10" x14ac:dyDescent="0.25">
      <c r="A4" s="169"/>
      <c r="B4" s="27"/>
      <c r="C4" s="27"/>
      <c r="D4" s="168"/>
      <c r="E4" s="168"/>
      <c r="F4" s="168"/>
      <c r="G4" s="168"/>
      <c r="H4" s="168"/>
      <c r="I4" s="168"/>
      <c r="J4" s="168"/>
    </row>
    <row r="5" spans="1:10" x14ac:dyDescent="0.25">
      <c r="A5" s="169"/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5.75" x14ac:dyDescent="0.25">
      <c r="A6" s="569" t="s">
        <v>3</v>
      </c>
      <c r="B6" s="569"/>
      <c r="C6" s="569"/>
      <c r="D6" s="569"/>
      <c r="E6" s="569"/>
      <c r="F6" s="569"/>
      <c r="G6" s="168"/>
      <c r="H6" s="168"/>
      <c r="I6" s="168"/>
      <c r="J6" s="168"/>
    </row>
    <row r="7" spans="1:10" ht="15.75" x14ac:dyDescent="0.25">
      <c r="A7" s="570" t="s">
        <v>202</v>
      </c>
      <c r="B7" s="570"/>
      <c r="C7" s="570"/>
      <c r="D7" s="570"/>
      <c r="E7" s="570"/>
      <c r="F7" s="570"/>
      <c r="G7" s="168"/>
      <c r="H7" s="168"/>
      <c r="I7" s="168"/>
      <c r="J7" s="168"/>
    </row>
    <row r="8" spans="1:10" x14ac:dyDescent="0.25">
      <c r="A8" s="28"/>
      <c r="B8" s="25"/>
      <c r="C8" s="25"/>
      <c r="D8" s="25"/>
      <c r="E8" s="25"/>
      <c r="F8" s="25"/>
      <c r="G8" s="168"/>
      <c r="H8" s="168"/>
      <c r="I8" s="168"/>
      <c r="J8" s="168"/>
    </row>
    <row r="9" spans="1:10" x14ac:dyDescent="0.25">
      <c r="A9" s="169"/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5" customHeight="1" x14ac:dyDescent="0.25">
      <c r="A10" s="571" t="s">
        <v>41</v>
      </c>
      <c r="B10" s="572"/>
      <c r="C10" s="572"/>
      <c r="D10" s="572"/>
      <c r="E10" s="572"/>
      <c r="F10" s="572"/>
      <c r="G10" s="572"/>
      <c r="H10" s="572"/>
      <c r="I10" s="573"/>
      <c r="J10" s="46"/>
    </row>
    <row r="11" spans="1:10" ht="15" customHeight="1" x14ac:dyDescent="0.25">
      <c r="A11" s="170" t="s">
        <v>42</v>
      </c>
      <c r="B11" s="563" t="s">
        <v>43</v>
      </c>
      <c r="C11" s="564"/>
      <c r="D11" s="564"/>
      <c r="E11" s="564"/>
      <c r="F11" s="564"/>
      <c r="G11" s="564"/>
      <c r="H11" s="564"/>
      <c r="I11" s="565"/>
      <c r="J11" s="171"/>
    </row>
    <row r="12" spans="1:10" ht="31.5" customHeight="1" x14ac:dyDescent="0.25">
      <c r="A12" s="170" t="s">
        <v>44</v>
      </c>
      <c r="B12" s="563" t="s">
        <v>45</v>
      </c>
      <c r="C12" s="564"/>
      <c r="D12" s="564"/>
      <c r="E12" s="564"/>
      <c r="F12" s="564"/>
      <c r="G12" s="564"/>
      <c r="H12" s="564"/>
      <c r="I12" s="565"/>
      <c r="J12" s="171"/>
    </row>
    <row r="13" spans="1:10" ht="30.75" customHeight="1" x14ac:dyDescent="0.25">
      <c r="A13" s="170" t="s">
        <v>46</v>
      </c>
      <c r="B13" s="563" t="s">
        <v>47</v>
      </c>
      <c r="C13" s="564"/>
      <c r="D13" s="564"/>
      <c r="E13" s="564"/>
      <c r="F13" s="564"/>
      <c r="G13" s="564"/>
      <c r="H13" s="564"/>
      <c r="I13" s="565"/>
      <c r="J13" s="171"/>
    </row>
    <row r="14" spans="1:10" ht="14.45" customHeight="1" x14ac:dyDescent="0.25">
      <c r="A14" s="170" t="s">
        <v>48</v>
      </c>
      <c r="B14" s="563" t="s">
        <v>49</v>
      </c>
      <c r="C14" s="564"/>
      <c r="D14" s="564"/>
      <c r="E14" s="564"/>
      <c r="F14" s="564"/>
      <c r="G14" s="564"/>
      <c r="H14" s="564"/>
      <c r="I14" s="565"/>
      <c r="J14" s="171"/>
    </row>
    <row r="15" spans="1:10" ht="29.25" customHeight="1" x14ac:dyDescent="0.25">
      <c r="A15" s="170" t="s">
        <v>50</v>
      </c>
      <c r="B15" s="566" t="s">
        <v>216</v>
      </c>
      <c r="C15" s="567"/>
      <c r="D15" s="567"/>
      <c r="E15" s="567"/>
      <c r="F15" s="567"/>
      <c r="G15" s="567"/>
      <c r="H15" s="567"/>
      <c r="I15" s="568"/>
      <c r="J15" s="171"/>
    </row>
    <row r="16" spans="1:10" ht="27.75" customHeight="1" x14ac:dyDescent="0.25">
      <c r="A16" s="170" t="s">
        <v>51</v>
      </c>
      <c r="B16" s="566" t="s">
        <v>237</v>
      </c>
      <c r="C16" s="567"/>
      <c r="D16" s="567"/>
      <c r="E16" s="567"/>
      <c r="F16" s="567"/>
      <c r="G16" s="567"/>
      <c r="H16" s="567"/>
      <c r="I16" s="568"/>
      <c r="J16" s="171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BA60"/>
  <sheetViews>
    <sheetView zoomScale="110" zoomScaleNormal="110" workbookViewId="0">
      <pane xSplit="2" ySplit="9" topLeftCell="AK24" activePane="bottomRight" state="frozen"/>
      <selection pane="topRight" activeCell="C1" sqref="C1"/>
      <selection pane="bottomLeft" activeCell="A10" sqref="A10"/>
      <selection pane="bottomRight" activeCell="AR1" sqref="AR1:AT1048576"/>
    </sheetView>
  </sheetViews>
  <sheetFormatPr defaultColWidth="9.140625" defaultRowHeight="14.25" x14ac:dyDescent="0.2"/>
  <cols>
    <col min="1" max="1" width="13.28515625" style="283" bestFit="1" customWidth="1"/>
    <col min="2" max="2" width="63.7109375" style="277" bestFit="1" customWidth="1"/>
    <col min="3" max="3" width="18.140625" style="282" bestFit="1" customWidth="1"/>
    <col min="4" max="4" width="17.140625" style="282" customWidth="1"/>
    <col min="5" max="5" width="16.85546875" style="277" bestFit="1" customWidth="1"/>
    <col min="6" max="43" width="16.7109375" style="277" customWidth="1"/>
    <col min="44" max="46" width="16.7109375" style="277" hidden="1" customWidth="1"/>
    <col min="47" max="47" width="17.42578125" style="277" bestFit="1" customWidth="1"/>
    <col min="48" max="48" width="17.42578125" style="277" hidden="1" customWidth="1"/>
    <col min="49" max="50" width="16.85546875" style="277" hidden="1" customWidth="1"/>
    <col min="51" max="51" width="17.7109375" style="277" hidden="1" customWidth="1"/>
    <col min="52" max="52" width="16.85546875" style="277" hidden="1" customWidth="1"/>
    <col min="53" max="53" width="15.7109375" style="277" hidden="1" customWidth="1"/>
    <col min="54" max="16384" width="9.140625" style="277"/>
  </cols>
  <sheetData>
    <row r="2" spans="1:53" ht="15" thickBot="1" x14ac:dyDescent="0.25"/>
    <row r="3" spans="1:53" ht="15" customHeight="1" thickTop="1" x14ac:dyDescent="0.2">
      <c r="E3" s="574" t="s">
        <v>140</v>
      </c>
      <c r="F3" s="575"/>
      <c r="G3" s="576"/>
      <c r="H3" s="579" t="s">
        <v>141</v>
      </c>
      <c r="I3" s="580"/>
      <c r="J3" s="581"/>
      <c r="K3" s="579" t="s">
        <v>142</v>
      </c>
      <c r="L3" s="584"/>
      <c r="M3" s="585"/>
      <c r="N3" s="588" t="s">
        <v>219</v>
      </c>
      <c r="O3" s="579" t="s">
        <v>143</v>
      </c>
      <c r="P3" s="584"/>
      <c r="Q3" s="585"/>
      <c r="R3" s="579" t="s">
        <v>144</v>
      </c>
      <c r="S3" s="580"/>
      <c r="T3" s="581"/>
      <c r="U3" s="579" t="s">
        <v>145</v>
      </c>
      <c r="V3" s="580"/>
      <c r="W3" s="581"/>
      <c r="X3" s="588" t="s">
        <v>221</v>
      </c>
      <c r="Y3" s="579" t="s">
        <v>134</v>
      </c>
      <c r="Z3" s="580"/>
      <c r="AA3" s="581"/>
      <c r="AB3" s="579" t="s">
        <v>135</v>
      </c>
      <c r="AC3" s="580"/>
      <c r="AD3" s="581"/>
      <c r="AE3" s="588" t="s">
        <v>235</v>
      </c>
      <c r="AF3" s="579" t="s">
        <v>136</v>
      </c>
      <c r="AG3" s="580"/>
      <c r="AH3" s="581"/>
      <c r="AI3" s="579" t="s">
        <v>137</v>
      </c>
      <c r="AJ3" s="580"/>
      <c r="AK3" s="581"/>
      <c r="AL3" s="579" t="s">
        <v>138</v>
      </c>
      <c r="AM3" s="580"/>
      <c r="AN3" s="581"/>
      <c r="AO3" s="579" t="s">
        <v>139</v>
      </c>
      <c r="AP3" s="580"/>
      <c r="AQ3" s="581"/>
      <c r="AR3" s="597" t="s">
        <v>146</v>
      </c>
      <c r="AS3" s="580"/>
      <c r="AT3" s="581"/>
    </row>
    <row r="4" spans="1:53" ht="15.75" customHeight="1" thickBot="1" x14ac:dyDescent="0.25">
      <c r="E4" s="577"/>
      <c r="F4" s="577"/>
      <c r="G4" s="578"/>
      <c r="H4" s="582"/>
      <c r="I4" s="582"/>
      <c r="J4" s="583"/>
      <c r="K4" s="586"/>
      <c r="L4" s="586"/>
      <c r="M4" s="587"/>
      <c r="N4" s="589"/>
      <c r="O4" s="586"/>
      <c r="P4" s="586"/>
      <c r="Q4" s="587"/>
      <c r="R4" s="582"/>
      <c r="S4" s="582"/>
      <c r="T4" s="583"/>
      <c r="U4" s="582"/>
      <c r="V4" s="582"/>
      <c r="W4" s="583"/>
      <c r="X4" s="589"/>
      <c r="Y4" s="582"/>
      <c r="Z4" s="582"/>
      <c r="AA4" s="583"/>
      <c r="AB4" s="582"/>
      <c r="AC4" s="582"/>
      <c r="AD4" s="583"/>
      <c r="AE4" s="589"/>
      <c r="AF4" s="582"/>
      <c r="AG4" s="582"/>
      <c r="AH4" s="583"/>
      <c r="AI4" s="582"/>
      <c r="AJ4" s="582"/>
      <c r="AK4" s="583"/>
      <c r="AL4" s="582"/>
      <c r="AM4" s="582"/>
      <c r="AN4" s="583"/>
      <c r="AO4" s="582"/>
      <c r="AP4" s="582"/>
      <c r="AQ4" s="583"/>
      <c r="AR4" s="598"/>
      <c r="AS4" s="582"/>
      <c r="AT4" s="583"/>
    </row>
    <row r="5" spans="1:53" ht="15" customHeight="1" thickBot="1" x14ac:dyDescent="0.25">
      <c r="C5" s="599" t="s">
        <v>204</v>
      </c>
      <c r="D5" s="601" t="s">
        <v>148</v>
      </c>
      <c r="E5" s="604" t="s">
        <v>52</v>
      </c>
      <c r="F5" s="605" t="s">
        <v>53</v>
      </c>
      <c r="G5" s="591" t="s">
        <v>54</v>
      </c>
      <c r="H5" s="593" t="s">
        <v>55</v>
      </c>
      <c r="I5" s="595" t="s">
        <v>56</v>
      </c>
      <c r="J5" s="591" t="s">
        <v>57</v>
      </c>
      <c r="K5" s="593" t="s">
        <v>58</v>
      </c>
      <c r="L5" s="595" t="s">
        <v>59</v>
      </c>
      <c r="M5" s="591" t="s">
        <v>60</v>
      </c>
      <c r="N5" s="589"/>
      <c r="O5" s="593" t="s">
        <v>61</v>
      </c>
      <c r="P5" s="595" t="s">
        <v>62</v>
      </c>
      <c r="Q5" s="591" t="s">
        <v>63</v>
      </c>
      <c r="R5" s="593" t="s">
        <v>64</v>
      </c>
      <c r="S5" s="595" t="s">
        <v>65</v>
      </c>
      <c r="T5" s="591" t="s">
        <v>66</v>
      </c>
      <c r="U5" s="593" t="s">
        <v>67</v>
      </c>
      <c r="V5" s="595" t="s">
        <v>68</v>
      </c>
      <c r="W5" s="591" t="s">
        <v>69</v>
      </c>
      <c r="X5" s="589"/>
      <c r="Y5" s="593" t="s">
        <v>70</v>
      </c>
      <c r="Z5" s="595" t="s">
        <v>71</v>
      </c>
      <c r="AA5" s="591" t="s">
        <v>72</v>
      </c>
      <c r="AB5" s="593" t="s">
        <v>73</v>
      </c>
      <c r="AC5" s="595" t="s">
        <v>74</v>
      </c>
      <c r="AD5" s="591" t="s">
        <v>75</v>
      </c>
      <c r="AE5" s="589"/>
      <c r="AF5" s="593" t="s">
        <v>76</v>
      </c>
      <c r="AG5" s="595" t="s">
        <v>77</v>
      </c>
      <c r="AH5" s="591" t="s">
        <v>78</v>
      </c>
      <c r="AI5" s="593" t="s">
        <v>79</v>
      </c>
      <c r="AJ5" s="595" t="s">
        <v>80</v>
      </c>
      <c r="AK5" s="591" t="s">
        <v>81</v>
      </c>
      <c r="AL5" s="593" t="s">
        <v>82</v>
      </c>
      <c r="AM5" s="595" t="s">
        <v>83</v>
      </c>
      <c r="AN5" s="591" t="s">
        <v>84</v>
      </c>
      <c r="AO5" s="593" t="s">
        <v>85</v>
      </c>
      <c r="AP5" s="595" t="s">
        <v>86</v>
      </c>
      <c r="AQ5" s="591" t="s">
        <v>87</v>
      </c>
      <c r="AR5" s="607" t="s">
        <v>239</v>
      </c>
      <c r="AS5" s="614" t="s">
        <v>88</v>
      </c>
      <c r="AT5" s="610" t="s">
        <v>89</v>
      </c>
      <c r="AU5" s="612" t="s">
        <v>90</v>
      </c>
      <c r="AV5" s="613" t="s">
        <v>234</v>
      </c>
      <c r="AW5" s="613" t="s">
        <v>91</v>
      </c>
      <c r="AX5" s="613" t="s">
        <v>233</v>
      </c>
      <c r="AY5" s="613" t="s">
        <v>232</v>
      </c>
      <c r="AZ5" s="613" t="s">
        <v>231</v>
      </c>
      <c r="BA5" s="613" t="s">
        <v>230</v>
      </c>
    </row>
    <row r="6" spans="1:53" ht="15.75" customHeight="1" thickBot="1" x14ac:dyDescent="0.3">
      <c r="A6" s="617" t="s">
        <v>3</v>
      </c>
      <c r="B6" s="617"/>
      <c r="C6" s="599"/>
      <c r="D6" s="602"/>
      <c r="E6" s="594"/>
      <c r="F6" s="606"/>
      <c r="G6" s="592"/>
      <c r="H6" s="594"/>
      <c r="I6" s="596"/>
      <c r="J6" s="592"/>
      <c r="K6" s="594"/>
      <c r="L6" s="596"/>
      <c r="M6" s="592"/>
      <c r="N6" s="589"/>
      <c r="O6" s="594"/>
      <c r="P6" s="596"/>
      <c r="Q6" s="592"/>
      <c r="R6" s="594"/>
      <c r="S6" s="596"/>
      <c r="T6" s="592"/>
      <c r="U6" s="594"/>
      <c r="V6" s="596"/>
      <c r="W6" s="592"/>
      <c r="X6" s="589"/>
      <c r="Y6" s="594"/>
      <c r="Z6" s="596"/>
      <c r="AA6" s="592"/>
      <c r="AB6" s="594"/>
      <c r="AC6" s="596"/>
      <c r="AD6" s="592"/>
      <c r="AE6" s="589"/>
      <c r="AF6" s="594"/>
      <c r="AG6" s="596"/>
      <c r="AH6" s="592"/>
      <c r="AI6" s="594"/>
      <c r="AJ6" s="596"/>
      <c r="AK6" s="592"/>
      <c r="AL6" s="594"/>
      <c r="AM6" s="596"/>
      <c r="AN6" s="592"/>
      <c r="AO6" s="594"/>
      <c r="AP6" s="596"/>
      <c r="AQ6" s="592"/>
      <c r="AR6" s="608"/>
      <c r="AS6" s="615"/>
      <c r="AT6" s="611"/>
      <c r="AU6" s="612"/>
      <c r="AV6" s="613"/>
      <c r="AW6" s="613"/>
      <c r="AX6" s="613"/>
      <c r="AY6" s="613"/>
      <c r="AZ6" s="613"/>
      <c r="BA6" s="613"/>
    </row>
    <row r="7" spans="1:53" ht="16.5" thickBot="1" x14ac:dyDescent="0.3">
      <c r="A7" s="618" t="s">
        <v>147</v>
      </c>
      <c r="B7" s="618"/>
      <c r="C7" s="599"/>
      <c r="D7" s="602"/>
      <c r="E7" s="594"/>
      <c r="F7" s="606"/>
      <c r="G7" s="592"/>
      <c r="H7" s="594"/>
      <c r="I7" s="596"/>
      <c r="J7" s="592"/>
      <c r="K7" s="594"/>
      <c r="L7" s="596"/>
      <c r="M7" s="592"/>
      <c r="N7" s="589"/>
      <c r="O7" s="594"/>
      <c r="P7" s="596"/>
      <c r="Q7" s="592"/>
      <c r="R7" s="594"/>
      <c r="S7" s="596"/>
      <c r="T7" s="592"/>
      <c r="U7" s="594"/>
      <c r="V7" s="596"/>
      <c r="W7" s="592"/>
      <c r="X7" s="589"/>
      <c r="Y7" s="594"/>
      <c r="Z7" s="596"/>
      <c r="AA7" s="592"/>
      <c r="AB7" s="594"/>
      <c r="AC7" s="596"/>
      <c r="AD7" s="592"/>
      <c r="AE7" s="589"/>
      <c r="AF7" s="594"/>
      <c r="AG7" s="596"/>
      <c r="AH7" s="592"/>
      <c r="AI7" s="594"/>
      <c r="AJ7" s="596"/>
      <c r="AK7" s="592"/>
      <c r="AL7" s="594"/>
      <c r="AM7" s="596"/>
      <c r="AN7" s="592"/>
      <c r="AO7" s="594"/>
      <c r="AP7" s="596"/>
      <c r="AQ7" s="592"/>
      <c r="AR7" s="608"/>
      <c r="AS7" s="615"/>
      <c r="AT7" s="611"/>
      <c r="AU7" s="612"/>
      <c r="AV7" s="613"/>
      <c r="AW7" s="613"/>
      <c r="AX7" s="613"/>
      <c r="AY7" s="613"/>
      <c r="AZ7" s="613"/>
      <c r="BA7" s="613"/>
    </row>
    <row r="8" spans="1:53" ht="15.75" customHeight="1" thickBot="1" x14ac:dyDescent="0.25">
      <c r="C8" s="599"/>
      <c r="D8" s="602"/>
      <c r="E8" s="594"/>
      <c r="F8" s="606"/>
      <c r="G8" s="592"/>
      <c r="H8" s="594"/>
      <c r="I8" s="596"/>
      <c r="J8" s="592"/>
      <c r="K8" s="594"/>
      <c r="L8" s="596"/>
      <c r="M8" s="592"/>
      <c r="N8" s="589"/>
      <c r="O8" s="594"/>
      <c r="P8" s="596"/>
      <c r="Q8" s="592"/>
      <c r="R8" s="594"/>
      <c r="S8" s="596"/>
      <c r="T8" s="592"/>
      <c r="U8" s="594"/>
      <c r="V8" s="596"/>
      <c r="W8" s="592"/>
      <c r="X8" s="589"/>
      <c r="Y8" s="594"/>
      <c r="Z8" s="596"/>
      <c r="AA8" s="592"/>
      <c r="AB8" s="594"/>
      <c r="AC8" s="596"/>
      <c r="AD8" s="592"/>
      <c r="AE8" s="589"/>
      <c r="AF8" s="594"/>
      <c r="AG8" s="596"/>
      <c r="AH8" s="592"/>
      <c r="AI8" s="594"/>
      <c r="AJ8" s="596"/>
      <c r="AK8" s="592"/>
      <c r="AL8" s="594"/>
      <c r="AM8" s="596"/>
      <c r="AN8" s="592"/>
      <c r="AO8" s="594"/>
      <c r="AP8" s="596"/>
      <c r="AQ8" s="592"/>
      <c r="AR8" s="608"/>
      <c r="AS8" s="615"/>
      <c r="AT8" s="611"/>
      <c r="AU8" s="612"/>
      <c r="AV8" s="613"/>
      <c r="AW8" s="613"/>
      <c r="AX8" s="613"/>
      <c r="AY8" s="613"/>
      <c r="AZ8" s="613"/>
      <c r="BA8" s="613"/>
    </row>
    <row r="9" spans="1:53" ht="27" customHeight="1" thickBot="1" x14ac:dyDescent="0.25">
      <c r="A9" s="30" t="s">
        <v>92</v>
      </c>
      <c r="B9" s="30" t="s">
        <v>93</v>
      </c>
      <c r="C9" s="600"/>
      <c r="D9" s="603"/>
      <c r="E9" s="594"/>
      <c r="F9" s="595"/>
      <c r="G9" s="592"/>
      <c r="H9" s="594"/>
      <c r="I9" s="596"/>
      <c r="J9" s="592"/>
      <c r="K9" s="594"/>
      <c r="L9" s="596"/>
      <c r="M9" s="592"/>
      <c r="N9" s="590"/>
      <c r="O9" s="594"/>
      <c r="P9" s="596"/>
      <c r="Q9" s="592"/>
      <c r="R9" s="594"/>
      <c r="S9" s="596"/>
      <c r="T9" s="592"/>
      <c r="U9" s="594"/>
      <c r="V9" s="596"/>
      <c r="W9" s="592"/>
      <c r="X9" s="590"/>
      <c r="Y9" s="594"/>
      <c r="Z9" s="596"/>
      <c r="AA9" s="592"/>
      <c r="AB9" s="594"/>
      <c r="AC9" s="596"/>
      <c r="AD9" s="592"/>
      <c r="AE9" s="590"/>
      <c r="AF9" s="594"/>
      <c r="AG9" s="596"/>
      <c r="AH9" s="592"/>
      <c r="AI9" s="594"/>
      <c r="AJ9" s="596"/>
      <c r="AK9" s="592"/>
      <c r="AL9" s="594"/>
      <c r="AM9" s="596"/>
      <c r="AN9" s="592"/>
      <c r="AO9" s="594"/>
      <c r="AP9" s="596"/>
      <c r="AQ9" s="592"/>
      <c r="AR9" s="609"/>
      <c r="AS9" s="616"/>
      <c r="AT9" s="611"/>
      <c r="AU9" s="612"/>
      <c r="AV9" s="613"/>
      <c r="AW9" s="613"/>
      <c r="AX9" s="613"/>
      <c r="AY9" s="613"/>
      <c r="AZ9" s="613"/>
      <c r="BA9" s="613"/>
    </row>
    <row r="10" spans="1:53" s="13" customFormat="1" ht="15" x14ac:dyDescent="0.25">
      <c r="A10" s="85"/>
      <c r="B10" s="86" t="s">
        <v>94</v>
      </c>
      <c r="C10" s="208"/>
      <c r="D10" s="87"/>
      <c r="E10" s="88"/>
      <c r="F10" s="89"/>
      <c r="G10" s="90"/>
      <c r="H10" s="88"/>
      <c r="I10" s="89"/>
      <c r="J10" s="90"/>
      <c r="K10" s="88"/>
      <c r="L10" s="89"/>
      <c r="M10" s="90"/>
      <c r="N10" s="269"/>
      <c r="O10" s="88"/>
      <c r="P10" s="89"/>
      <c r="Q10" s="90"/>
      <c r="R10" s="88"/>
      <c r="S10" s="89"/>
      <c r="T10" s="90"/>
      <c r="U10" s="88"/>
      <c r="V10" s="89"/>
      <c r="W10" s="90"/>
      <c r="X10" s="269"/>
      <c r="Y10" s="88"/>
      <c r="Z10" s="89"/>
      <c r="AA10" s="90"/>
      <c r="AB10" s="88"/>
      <c r="AC10" s="89"/>
      <c r="AD10" s="90"/>
      <c r="AE10" s="269"/>
      <c r="AF10" s="88"/>
      <c r="AG10" s="89"/>
      <c r="AH10" s="90"/>
      <c r="AI10" s="88"/>
      <c r="AJ10" s="89"/>
      <c r="AK10" s="90"/>
      <c r="AL10" s="88"/>
      <c r="AM10" s="89"/>
      <c r="AN10" s="90"/>
      <c r="AO10" s="88"/>
      <c r="AP10" s="89"/>
      <c r="AQ10" s="90"/>
      <c r="AR10" s="98"/>
      <c r="AS10" s="98"/>
      <c r="AT10" s="98"/>
      <c r="AU10" s="89"/>
      <c r="AV10" s="89"/>
      <c r="AW10" s="89"/>
      <c r="AX10" s="89"/>
      <c r="AY10" s="89"/>
      <c r="AZ10" s="89"/>
      <c r="BA10" s="89"/>
    </row>
    <row r="11" spans="1:53" x14ac:dyDescent="0.2">
      <c r="A11" s="276" t="s">
        <v>181</v>
      </c>
      <c r="B11" s="334" t="s">
        <v>163</v>
      </c>
      <c r="C11" s="342" t="s">
        <v>94</v>
      </c>
      <c r="D11" s="341">
        <v>2250000</v>
      </c>
      <c r="E11" s="425">
        <v>2250000</v>
      </c>
      <c r="F11" s="426">
        <v>2250000</v>
      </c>
      <c r="G11" s="427">
        <v>2250000</v>
      </c>
      <c r="H11" s="425">
        <v>0</v>
      </c>
      <c r="I11" s="426">
        <v>0</v>
      </c>
      <c r="J11" s="427">
        <v>0</v>
      </c>
      <c r="K11" s="425">
        <v>0</v>
      </c>
      <c r="L11" s="426">
        <v>0</v>
      </c>
      <c r="M11" s="427">
        <v>0</v>
      </c>
      <c r="N11" s="429">
        <v>0</v>
      </c>
      <c r="O11" s="425">
        <v>0</v>
      </c>
      <c r="P11" s="426">
        <v>0</v>
      </c>
      <c r="Q11" s="427">
        <v>0</v>
      </c>
      <c r="R11" s="425">
        <v>0</v>
      </c>
      <c r="S11" s="426">
        <v>0</v>
      </c>
      <c r="T11" s="427">
        <v>0</v>
      </c>
      <c r="U11" s="425">
        <v>0</v>
      </c>
      <c r="V11" s="426">
        <v>0</v>
      </c>
      <c r="W11" s="427">
        <v>0</v>
      </c>
      <c r="X11" s="429">
        <v>0</v>
      </c>
      <c r="Y11" s="425">
        <v>0</v>
      </c>
      <c r="Z11" s="426">
        <v>0</v>
      </c>
      <c r="AA11" s="427">
        <v>0</v>
      </c>
      <c r="AB11" s="425">
        <v>0</v>
      </c>
      <c r="AC11" s="426">
        <v>0</v>
      </c>
      <c r="AD11" s="427">
        <v>0</v>
      </c>
      <c r="AE11" s="429">
        <v>0</v>
      </c>
      <c r="AF11" s="425">
        <v>0</v>
      </c>
      <c r="AG11" s="426">
        <v>0</v>
      </c>
      <c r="AH11" s="427">
        <v>0</v>
      </c>
      <c r="AI11" s="425">
        <v>0</v>
      </c>
      <c r="AJ11" s="426">
        <v>0</v>
      </c>
      <c r="AK11" s="427">
        <v>0</v>
      </c>
      <c r="AL11" s="425">
        <v>0</v>
      </c>
      <c r="AM11" s="426">
        <v>0</v>
      </c>
      <c r="AN11" s="427">
        <v>0</v>
      </c>
      <c r="AO11" s="425">
        <v>0</v>
      </c>
      <c r="AP11" s="426">
        <v>0</v>
      </c>
      <c r="AQ11" s="427">
        <v>0</v>
      </c>
      <c r="AR11" s="481">
        <v>0</v>
      </c>
      <c r="AS11" s="106"/>
      <c r="AT11" s="103">
        <v>0</v>
      </c>
      <c r="AU11" s="428">
        <f>SUM(E11,H11,K11,O11,R11,U11,Y11,AB11,AF11,AI11,AL11,AO11+AR11)+N11+X11+AE11</f>
        <v>2250000</v>
      </c>
      <c r="AV11" s="330">
        <v>0</v>
      </c>
      <c r="AW11" s="329">
        <v>2250000</v>
      </c>
      <c r="AX11" s="329">
        <v>2250000</v>
      </c>
      <c r="AY11" s="329">
        <v>0</v>
      </c>
      <c r="AZ11" s="329">
        <v>2250000</v>
      </c>
      <c r="BA11" s="329">
        <v>0</v>
      </c>
    </row>
    <row r="12" spans="1:53" x14ac:dyDescent="0.2">
      <c r="A12" s="276" t="s">
        <v>182</v>
      </c>
      <c r="B12" s="334" t="s">
        <v>164</v>
      </c>
      <c r="C12" s="342" t="s">
        <v>94</v>
      </c>
      <c r="D12" s="341">
        <v>2250000</v>
      </c>
      <c r="E12" s="425">
        <v>0</v>
      </c>
      <c r="F12" s="426">
        <v>0</v>
      </c>
      <c r="G12" s="427">
        <v>0</v>
      </c>
      <c r="H12" s="425">
        <v>0</v>
      </c>
      <c r="I12" s="426">
        <v>0</v>
      </c>
      <c r="J12" s="427">
        <v>0</v>
      </c>
      <c r="K12" s="425">
        <v>0</v>
      </c>
      <c r="L12" s="426">
        <v>0</v>
      </c>
      <c r="M12" s="427">
        <v>0</v>
      </c>
      <c r="N12" s="430">
        <v>0</v>
      </c>
      <c r="O12" s="425">
        <v>2250000</v>
      </c>
      <c r="P12" s="426">
        <v>0</v>
      </c>
      <c r="Q12" s="427">
        <v>0</v>
      </c>
      <c r="R12" s="425">
        <v>0</v>
      </c>
      <c r="S12" s="426">
        <v>0</v>
      </c>
      <c r="T12" s="427">
        <v>0</v>
      </c>
      <c r="U12" s="425">
        <v>0</v>
      </c>
      <c r="V12" s="426">
        <v>0</v>
      </c>
      <c r="W12" s="427">
        <v>0</v>
      </c>
      <c r="X12" s="430">
        <v>-2250000</v>
      </c>
      <c r="Y12" s="425">
        <v>2250000</v>
      </c>
      <c r="Z12" s="426">
        <v>0</v>
      </c>
      <c r="AA12" s="427">
        <v>0</v>
      </c>
      <c r="AB12" s="425">
        <v>0</v>
      </c>
      <c r="AC12" s="426">
        <v>0</v>
      </c>
      <c r="AD12" s="427">
        <v>0</v>
      </c>
      <c r="AE12" s="430">
        <v>-2250000</v>
      </c>
      <c r="AF12" s="425">
        <v>2250000</v>
      </c>
      <c r="AG12" s="426">
        <v>2163511</v>
      </c>
      <c r="AH12" s="427">
        <v>0</v>
      </c>
      <c r="AI12" s="425">
        <v>0</v>
      </c>
      <c r="AJ12" s="426">
        <v>0</v>
      </c>
      <c r="AK12" s="427">
        <v>2163511</v>
      </c>
      <c r="AL12" s="425">
        <v>0</v>
      </c>
      <c r="AM12" s="426">
        <v>0</v>
      </c>
      <c r="AN12" s="427">
        <v>0</v>
      </c>
      <c r="AO12" s="425">
        <v>0</v>
      </c>
      <c r="AP12" s="426">
        <v>0</v>
      </c>
      <c r="AQ12" s="427">
        <v>0</v>
      </c>
      <c r="AR12" s="481">
        <v>0</v>
      </c>
      <c r="AS12" s="106"/>
      <c r="AT12" s="103">
        <v>0</v>
      </c>
      <c r="AU12" s="343">
        <f t="shared" ref="AU12:AU31" si="0">SUM(E12,H12,K12,O12,R12,U12,Y12,AB12,AF12,AI12,AL12,AO12+AR12)+N12+X12+AE12</f>
        <v>2250000</v>
      </c>
      <c r="AV12" s="330">
        <v>2250000</v>
      </c>
      <c r="AW12" s="329">
        <v>2250000</v>
      </c>
      <c r="AX12" s="329">
        <v>0</v>
      </c>
      <c r="AY12" s="329">
        <v>2250000</v>
      </c>
      <c r="AZ12" s="329">
        <v>0</v>
      </c>
      <c r="BA12" s="329">
        <v>0</v>
      </c>
    </row>
    <row r="13" spans="1:53" ht="17.25" customHeight="1" x14ac:dyDescent="0.2">
      <c r="A13" s="276" t="s">
        <v>183</v>
      </c>
      <c r="B13" s="334" t="s">
        <v>165</v>
      </c>
      <c r="C13" s="342" t="s">
        <v>94</v>
      </c>
      <c r="D13" s="341">
        <v>1200000</v>
      </c>
      <c r="E13" s="425">
        <v>0</v>
      </c>
      <c r="F13" s="426">
        <v>0</v>
      </c>
      <c r="G13" s="427">
        <v>0</v>
      </c>
      <c r="H13" s="425">
        <v>0</v>
      </c>
      <c r="I13" s="426">
        <v>0</v>
      </c>
      <c r="J13" s="427">
        <v>0</v>
      </c>
      <c r="K13" s="425">
        <v>0</v>
      </c>
      <c r="L13" s="426">
        <v>0</v>
      </c>
      <c r="M13" s="427">
        <v>0</v>
      </c>
      <c r="N13" s="430">
        <v>0</v>
      </c>
      <c r="O13" s="425">
        <v>1200000</v>
      </c>
      <c r="P13" s="426">
        <v>0</v>
      </c>
      <c r="Q13" s="427">
        <v>0</v>
      </c>
      <c r="R13" s="425">
        <v>0</v>
      </c>
      <c r="S13" s="426">
        <v>1200000</v>
      </c>
      <c r="T13" s="427">
        <v>1200000</v>
      </c>
      <c r="U13" s="425">
        <v>0</v>
      </c>
      <c r="V13" s="426">
        <v>0</v>
      </c>
      <c r="W13" s="427">
        <v>0</v>
      </c>
      <c r="X13" s="430">
        <v>0</v>
      </c>
      <c r="Y13" s="425">
        <v>0</v>
      </c>
      <c r="Z13" s="426">
        <v>0</v>
      </c>
      <c r="AA13" s="427">
        <v>0</v>
      </c>
      <c r="AB13" s="425">
        <v>0</v>
      </c>
      <c r="AC13" s="426">
        <v>0</v>
      </c>
      <c r="AD13" s="427">
        <v>0</v>
      </c>
      <c r="AE13" s="430">
        <v>0</v>
      </c>
      <c r="AF13" s="425">
        <v>0</v>
      </c>
      <c r="AG13" s="426">
        <v>0</v>
      </c>
      <c r="AH13" s="427">
        <v>0</v>
      </c>
      <c r="AI13" s="425">
        <v>0</v>
      </c>
      <c r="AJ13" s="426">
        <v>0</v>
      </c>
      <c r="AK13" s="427">
        <v>0</v>
      </c>
      <c r="AL13" s="425">
        <v>0</v>
      </c>
      <c r="AM13" s="426">
        <v>0</v>
      </c>
      <c r="AN13" s="427">
        <v>0</v>
      </c>
      <c r="AO13" s="425">
        <v>0</v>
      </c>
      <c r="AP13" s="426">
        <v>0</v>
      </c>
      <c r="AQ13" s="427">
        <v>0</v>
      </c>
      <c r="AR13" s="481">
        <v>0</v>
      </c>
      <c r="AS13" s="106"/>
      <c r="AT13" s="103">
        <v>0</v>
      </c>
      <c r="AU13" s="343">
        <f t="shared" si="0"/>
        <v>1200000</v>
      </c>
      <c r="AV13" s="330">
        <v>0</v>
      </c>
      <c r="AW13" s="329">
        <v>1200000</v>
      </c>
      <c r="AX13" s="329">
        <v>1200000</v>
      </c>
      <c r="AY13" s="329">
        <v>0</v>
      </c>
      <c r="AZ13" s="329">
        <v>1200000</v>
      </c>
      <c r="BA13" s="329">
        <v>0</v>
      </c>
    </row>
    <row r="14" spans="1:53" x14ac:dyDescent="0.2">
      <c r="A14" s="276" t="s">
        <v>184</v>
      </c>
      <c r="B14" s="334" t="s">
        <v>166</v>
      </c>
      <c r="C14" s="342" t="s">
        <v>94</v>
      </c>
      <c r="D14" s="341">
        <v>1200000</v>
      </c>
      <c r="E14" s="425">
        <v>0</v>
      </c>
      <c r="F14" s="426">
        <v>0</v>
      </c>
      <c r="G14" s="427">
        <v>0</v>
      </c>
      <c r="H14" s="425">
        <v>0</v>
      </c>
      <c r="I14" s="426">
        <v>0</v>
      </c>
      <c r="J14" s="427">
        <v>0</v>
      </c>
      <c r="K14" s="425">
        <v>0</v>
      </c>
      <c r="L14" s="426">
        <v>0</v>
      </c>
      <c r="M14" s="427">
        <v>0</v>
      </c>
      <c r="N14" s="430">
        <v>0</v>
      </c>
      <c r="O14" s="425">
        <v>0</v>
      </c>
      <c r="P14" s="426">
        <v>0</v>
      </c>
      <c r="Q14" s="427">
        <v>0</v>
      </c>
      <c r="R14" s="425">
        <v>1200000</v>
      </c>
      <c r="S14" s="426">
        <v>0</v>
      </c>
      <c r="T14" s="427">
        <v>0</v>
      </c>
      <c r="U14" s="425">
        <v>0</v>
      </c>
      <c r="V14" s="426">
        <v>0</v>
      </c>
      <c r="W14" s="427">
        <v>0</v>
      </c>
      <c r="X14" s="430">
        <v>-1200000</v>
      </c>
      <c r="Y14" s="425">
        <v>1200000</v>
      </c>
      <c r="Z14" s="426">
        <v>0</v>
      </c>
      <c r="AA14" s="427">
        <v>0</v>
      </c>
      <c r="AB14" s="425">
        <v>0</v>
      </c>
      <c r="AC14" s="426">
        <v>0</v>
      </c>
      <c r="AD14" s="427">
        <v>0</v>
      </c>
      <c r="AE14" s="430">
        <v>-1200000</v>
      </c>
      <c r="AF14" s="425">
        <v>0</v>
      </c>
      <c r="AG14" s="426">
        <v>0</v>
      </c>
      <c r="AH14" s="427">
        <v>0</v>
      </c>
      <c r="AI14" s="425">
        <v>1200000</v>
      </c>
      <c r="AJ14" s="426">
        <v>0</v>
      </c>
      <c r="AK14" s="427">
        <v>0</v>
      </c>
      <c r="AL14" s="425">
        <v>0</v>
      </c>
      <c r="AM14" s="426">
        <v>1140000</v>
      </c>
      <c r="AN14" s="427">
        <v>1140000</v>
      </c>
      <c r="AO14" s="425">
        <v>0</v>
      </c>
      <c r="AP14" s="426">
        <v>0</v>
      </c>
      <c r="AQ14" s="427">
        <v>0</v>
      </c>
      <c r="AR14" s="481">
        <v>0</v>
      </c>
      <c r="AS14" s="106"/>
      <c r="AT14" s="103">
        <v>0</v>
      </c>
      <c r="AU14" s="343">
        <f t="shared" si="0"/>
        <v>1200000</v>
      </c>
      <c r="AV14" s="330">
        <v>1200000</v>
      </c>
      <c r="AW14" s="329">
        <v>1200000</v>
      </c>
      <c r="AX14" s="329">
        <v>0</v>
      </c>
      <c r="AY14" s="329">
        <v>1200000</v>
      </c>
      <c r="AZ14" s="329">
        <v>0</v>
      </c>
      <c r="BA14" s="329">
        <v>0</v>
      </c>
    </row>
    <row r="15" spans="1:53" x14ac:dyDescent="0.2">
      <c r="A15" s="276" t="s">
        <v>185</v>
      </c>
      <c r="B15" s="334" t="s">
        <v>167</v>
      </c>
      <c r="C15" s="342" t="s">
        <v>94</v>
      </c>
      <c r="D15" s="341">
        <v>2000000</v>
      </c>
      <c r="E15" s="425">
        <v>0</v>
      </c>
      <c r="F15" s="426">
        <v>0</v>
      </c>
      <c r="G15" s="427">
        <v>0</v>
      </c>
      <c r="H15" s="425">
        <v>0</v>
      </c>
      <c r="I15" s="426">
        <v>0</v>
      </c>
      <c r="J15" s="427">
        <v>0</v>
      </c>
      <c r="K15" s="425">
        <v>0</v>
      </c>
      <c r="L15" s="426">
        <v>0</v>
      </c>
      <c r="M15" s="427">
        <v>0</v>
      </c>
      <c r="N15" s="430">
        <v>0</v>
      </c>
      <c r="O15" s="425">
        <v>0</v>
      </c>
      <c r="P15" s="426">
        <v>0</v>
      </c>
      <c r="Q15" s="427">
        <v>0</v>
      </c>
      <c r="R15" s="425">
        <v>0</v>
      </c>
      <c r="S15" s="426">
        <v>0</v>
      </c>
      <c r="T15" s="427">
        <v>0</v>
      </c>
      <c r="U15" s="425">
        <v>2000000</v>
      </c>
      <c r="V15" s="426">
        <v>2000000</v>
      </c>
      <c r="W15" s="427">
        <v>0</v>
      </c>
      <c r="X15" s="430">
        <v>0</v>
      </c>
      <c r="Y15" s="425">
        <v>0</v>
      </c>
      <c r="Z15" s="426">
        <v>0</v>
      </c>
      <c r="AA15" s="427">
        <v>2000000</v>
      </c>
      <c r="AB15" s="425">
        <v>0</v>
      </c>
      <c r="AC15" s="426">
        <v>0</v>
      </c>
      <c r="AD15" s="427">
        <v>0</v>
      </c>
      <c r="AE15" s="430">
        <v>0</v>
      </c>
      <c r="AF15" s="425">
        <v>0</v>
      </c>
      <c r="AG15" s="426">
        <v>0</v>
      </c>
      <c r="AH15" s="427">
        <v>0</v>
      </c>
      <c r="AI15" s="425">
        <v>0</v>
      </c>
      <c r="AJ15" s="426">
        <v>0</v>
      </c>
      <c r="AK15" s="427">
        <v>0</v>
      </c>
      <c r="AL15" s="425">
        <v>0</v>
      </c>
      <c r="AM15" s="426">
        <v>0</v>
      </c>
      <c r="AN15" s="427">
        <v>0</v>
      </c>
      <c r="AO15" s="425">
        <v>0</v>
      </c>
      <c r="AP15" s="426">
        <v>0</v>
      </c>
      <c r="AQ15" s="427">
        <v>0</v>
      </c>
      <c r="AR15" s="481">
        <v>0</v>
      </c>
      <c r="AS15" s="106"/>
      <c r="AT15" s="103">
        <v>0</v>
      </c>
      <c r="AU15" s="343">
        <f t="shared" si="0"/>
        <v>2000000</v>
      </c>
      <c r="AV15" s="330">
        <v>0</v>
      </c>
      <c r="AW15" s="329">
        <v>2000000</v>
      </c>
      <c r="AX15" s="329">
        <v>2000000</v>
      </c>
      <c r="AY15" s="329">
        <v>0</v>
      </c>
      <c r="AZ15" s="329">
        <v>2000000</v>
      </c>
      <c r="BA15" s="329">
        <v>0</v>
      </c>
    </row>
    <row r="16" spans="1:53" x14ac:dyDescent="0.2">
      <c r="A16" s="276" t="s">
        <v>186</v>
      </c>
      <c r="B16" s="334" t="s">
        <v>168</v>
      </c>
      <c r="C16" s="342" t="s">
        <v>94</v>
      </c>
      <c r="D16" s="341">
        <v>1350000</v>
      </c>
      <c r="E16" s="425">
        <v>0</v>
      </c>
      <c r="F16" s="426">
        <v>0</v>
      </c>
      <c r="G16" s="427">
        <v>0</v>
      </c>
      <c r="H16" s="425">
        <v>0</v>
      </c>
      <c r="I16" s="426">
        <v>0</v>
      </c>
      <c r="J16" s="427">
        <v>0</v>
      </c>
      <c r="K16" s="425">
        <v>0</v>
      </c>
      <c r="L16" s="426">
        <v>0</v>
      </c>
      <c r="M16" s="427">
        <v>0</v>
      </c>
      <c r="N16" s="430">
        <v>0</v>
      </c>
      <c r="O16" s="425">
        <v>0</v>
      </c>
      <c r="P16" s="426">
        <v>0</v>
      </c>
      <c r="Q16" s="427">
        <v>0</v>
      </c>
      <c r="R16" s="425">
        <v>0</v>
      </c>
      <c r="S16" s="426">
        <v>0</v>
      </c>
      <c r="T16" s="427">
        <v>0</v>
      </c>
      <c r="U16" s="425">
        <v>0</v>
      </c>
      <c r="V16" s="426">
        <v>0</v>
      </c>
      <c r="W16" s="427">
        <v>0</v>
      </c>
      <c r="X16" s="430">
        <v>0</v>
      </c>
      <c r="Y16" s="425">
        <v>1350000</v>
      </c>
      <c r="Z16" s="426">
        <v>1350000</v>
      </c>
      <c r="AA16" s="427">
        <v>1350000</v>
      </c>
      <c r="AB16" s="425">
        <v>0</v>
      </c>
      <c r="AC16" s="426">
        <v>0</v>
      </c>
      <c r="AD16" s="427">
        <v>0</v>
      </c>
      <c r="AE16" s="430">
        <v>0</v>
      </c>
      <c r="AF16" s="425">
        <v>0</v>
      </c>
      <c r="AG16" s="426">
        <v>0</v>
      </c>
      <c r="AH16" s="427">
        <v>0</v>
      </c>
      <c r="AI16" s="425">
        <v>0</v>
      </c>
      <c r="AJ16" s="426">
        <v>0</v>
      </c>
      <c r="AK16" s="427">
        <v>0</v>
      </c>
      <c r="AL16" s="425">
        <v>0</v>
      </c>
      <c r="AM16" s="426">
        <v>0</v>
      </c>
      <c r="AN16" s="427">
        <v>0</v>
      </c>
      <c r="AO16" s="425">
        <v>0</v>
      </c>
      <c r="AP16" s="426">
        <v>0</v>
      </c>
      <c r="AQ16" s="427">
        <v>0</v>
      </c>
      <c r="AR16" s="481">
        <v>0</v>
      </c>
      <c r="AS16" s="106"/>
      <c r="AT16" s="103">
        <v>0</v>
      </c>
      <c r="AU16" s="343">
        <f t="shared" si="0"/>
        <v>1350000</v>
      </c>
      <c r="AV16" s="330">
        <v>0</v>
      </c>
      <c r="AW16" s="329">
        <v>1350000</v>
      </c>
      <c r="AX16" s="329">
        <v>1350000</v>
      </c>
      <c r="AY16" s="329">
        <v>0</v>
      </c>
      <c r="AZ16" s="329">
        <v>1350000</v>
      </c>
      <c r="BA16" s="329">
        <v>0</v>
      </c>
    </row>
    <row r="17" spans="1:53" x14ac:dyDescent="0.2">
      <c r="A17" s="276" t="s">
        <v>187</v>
      </c>
      <c r="B17" s="334" t="s">
        <v>169</v>
      </c>
      <c r="C17" s="342" t="s">
        <v>94</v>
      </c>
      <c r="D17" s="341">
        <v>2650000</v>
      </c>
      <c r="E17" s="425">
        <v>0</v>
      </c>
      <c r="F17" s="426">
        <v>0</v>
      </c>
      <c r="G17" s="427">
        <v>0</v>
      </c>
      <c r="H17" s="425">
        <v>0</v>
      </c>
      <c r="I17" s="426">
        <v>0</v>
      </c>
      <c r="J17" s="427">
        <v>0</v>
      </c>
      <c r="K17" s="425">
        <v>0</v>
      </c>
      <c r="L17" s="426">
        <v>0</v>
      </c>
      <c r="M17" s="427">
        <v>0</v>
      </c>
      <c r="N17" s="430">
        <v>0</v>
      </c>
      <c r="O17" s="425">
        <v>0</v>
      </c>
      <c r="P17" s="426">
        <v>0</v>
      </c>
      <c r="Q17" s="427">
        <v>0</v>
      </c>
      <c r="R17" s="425">
        <v>0</v>
      </c>
      <c r="S17" s="426">
        <v>0</v>
      </c>
      <c r="T17" s="427">
        <v>0</v>
      </c>
      <c r="U17" s="425">
        <v>0</v>
      </c>
      <c r="V17" s="426">
        <v>0</v>
      </c>
      <c r="W17" s="427">
        <v>0</v>
      </c>
      <c r="X17" s="430">
        <v>0</v>
      </c>
      <c r="Y17" s="425">
        <v>2650000</v>
      </c>
      <c r="Z17" s="426">
        <v>0</v>
      </c>
      <c r="AA17" s="427">
        <v>0</v>
      </c>
      <c r="AB17" s="425">
        <v>0</v>
      </c>
      <c r="AC17" s="426">
        <v>0</v>
      </c>
      <c r="AD17" s="427">
        <v>0</v>
      </c>
      <c r="AE17" s="430">
        <v>-2650000</v>
      </c>
      <c r="AF17" s="425">
        <v>0</v>
      </c>
      <c r="AG17" s="426">
        <v>0</v>
      </c>
      <c r="AH17" s="427">
        <v>0</v>
      </c>
      <c r="AI17" s="425">
        <v>0</v>
      </c>
      <c r="AJ17" s="426">
        <v>0</v>
      </c>
      <c r="AK17" s="427">
        <v>0</v>
      </c>
      <c r="AL17" s="425">
        <v>0</v>
      </c>
      <c r="AM17" s="426">
        <v>0</v>
      </c>
      <c r="AN17" s="427">
        <v>0</v>
      </c>
      <c r="AO17" s="425">
        <v>2650000</v>
      </c>
      <c r="AP17" s="426">
        <v>0</v>
      </c>
      <c r="AQ17" s="427">
        <v>0</v>
      </c>
      <c r="AR17" s="481">
        <v>0</v>
      </c>
      <c r="AS17" s="106"/>
      <c r="AT17" s="103">
        <v>0</v>
      </c>
      <c r="AU17" s="343">
        <f t="shared" si="0"/>
        <v>2650000</v>
      </c>
      <c r="AV17" s="330">
        <v>2650000</v>
      </c>
      <c r="AW17" s="329">
        <v>2650000</v>
      </c>
      <c r="AX17" s="329">
        <v>0</v>
      </c>
      <c r="AY17" s="329">
        <v>2650000</v>
      </c>
      <c r="AZ17" s="329">
        <v>0</v>
      </c>
      <c r="BA17" s="329">
        <v>0</v>
      </c>
    </row>
    <row r="18" spans="1:53" x14ac:dyDescent="0.2">
      <c r="A18" s="276" t="s">
        <v>188</v>
      </c>
      <c r="B18" s="334" t="s">
        <v>170</v>
      </c>
      <c r="C18" s="342" t="s">
        <v>94</v>
      </c>
      <c r="D18" s="341">
        <v>1000000</v>
      </c>
      <c r="E18" s="425">
        <v>0</v>
      </c>
      <c r="F18" s="426">
        <v>0</v>
      </c>
      <c r="G18" s="427">
        <v>0</v>
      </c>
      <c r="H18" s="425">
        <v>0</v>
      </c>
      <c r="I18" s="426">
        <v>0</v>
      </c>
      <c r="J18" s="427">
        <v>0</v>
      </c>
      <c r="K18" s="425">
        <v>0</v>
      </c>
      <c r="L18" s="426">
        <v>0</v>
      </c>
      <c r="M18" s="427">
        <v>0</v>
      </c>
      <c r="N18" s="430">
        <v>0</v>
      </c>
      <c r="O18" s="425">
        <v>0</v>
      </c>
      <c r="P18" s="426">
        <v>0</v>
      </c>
      <c r="Q18" s="427">
        <v>0</v>
      </c>
      <c r="R18" s="425">
        <v>0</v>
      </c>
      <c r="S18" s="426">
        <v>0</v>
      </c>
      <c r="T18" s="427">
        <v>0</v>
      </c>
      <c r="U18" s="425">
        <v>0</v>
      </c>
      <c r="V18" s="426">
        <v>0</v>
      </c>
      <c r="W18" s="427">
        <v>0</v>
      </c>
      <c r="X18" s="430">
        <v>0</v>
      </c>
      <c r="Y18" s="425">
        <v>1000000</v>
      </c>
      <c r="Z18" s="426">
        <v>0</v>
      </c>
      <c r="AA18" s="427">
        <v>0</v>
      </c>
      <c r="AB18" s="425">
        <v>0</v>
      </c>
      <c r="AC18" s="426">
        <v>0</v>
      </c>
      <c r="AD18" s="427">
        <v>0</v>
      </c>
      <c r="AE18" s="430">
        <v>-1000000</v>
      </c>
      <c r="AF18" s="425">
        <v>0</v>
      </c>
      <c r="AG18" s="426">
        <v>0</v>
      </c>
      <c r="AH18" s="427">
        <v>0</v>
      </c>
      <c r="AI18" s="425">
        <v>0</v>
      </c>
      <c r="AJ18" s="426">
        <v>0</v>
      </c>
      <c r="AK18" s="427">
        <v>0</v>
      </c>
      <c r="AL18" s="425">
        <v>1750000</v>
      </c>
      <c r="AM18" s="426">
        <v>0</v>
      </c>
      <c r="AN18" s="427">
        <v>0</v>
      </c>
      <c r="AO18" s="425">
        <v>0</v>
      </c>
      <c r="AP18" s="426">
        <v>0</v>
      </c>
      <c r="AQ18" s="427">
        <v>0</v>
      </c>
      <c r="AR18" s="481">
        <v>0</v>
      </c>
      <c r="AS18" s="106"/>
      <c r="AT18" s="103">
        <v>0</v>
      </c>
      <c r="AU18" s="343">
        <f t="shared" si="0"/>
        <v>1750000</v>
      </c>
      <c r="AV18" s="330">
        <v>1000000</v>
      </c>
      <c r="AW18" s="329">
        <v>1000000</v>
      </c>
      <c r="AX18" s="329">
        <v>0</v>
      </c>
      <c r="AY18" s="329">
        <v>1000000</v>
      </c>
      <c r="AZ18" s="329">
        <v>0</v>
      </c>
      <c r="BA18" s="329">
        <v>0</v>
      </c>
    </row>
    <row r="19" spans="1:53" x14ac:dyDescent="0.2">
      <c r="A19" s="276" t="s">
        <v>189</v>
      </c>
      <c r="B19" s="334" t="s">
        <v>171</v>
      </c>
      <c r="C19" s="342" t="s">
        <v>94</v>
      </c>
      <c r="D19" s="341">
        <v>2000000</v>
      </c>
      <c r="E19" s="425">
        <v>0</v>
      </c>
      <c r="F19" s="426">
        <v>0</v>
      </c>
      <c r="G19" s="427">
        <v>0</v>
      </c>
      <c r="H19" s="425">
        <v>0</v>
      </c>
      <c r="I19" s="426">
        <v>0</v>
      </c>
      <c r="J19" s="427">
        <v>0</v>
      </c>
      <c r="K19" s="425">
        <v>0</v>
      </c>
      <c r="L19" s="426">
        <v>0</v>
      </c>
      <c r="M19" s="427">
        <v>0</v>
      </c>
      <c r="N19" s="430">
        <v>0</v>
      </c>
      <c r="O19" s="425">
        <v>0</v>
      </c>
      <c r="P19" s="426">
        <v>0</v>
      </c>
      <c r="Q19" s="427">
        <v>0</v>
      </c>
      <c r="R19" s="425">
        <v>0</v>
      </c>
      <c r="S19" s="426">
        <v>0</v>
      </c>
      <c r="T19" s="427">
        <v>0</v>
      </c>
      <c r="U19" s="425">
        <v>0</v>
      </c>
      <c r="V19" s="426">
        <v>0</v>
      </c>
      <c r="W19" s="427">
        <v>0</v>
      </c>
      <c r="X19" s="430">
        <v>0</v>
      </c>
      <c r="Y19" s="425">
        <v>0</v>
      </c>
      <c r="Z19" s="426">
        <v>0</v>
      </c>
      <c r="AA19" s="427">
        <v>0</v>
      </c>
      <c r="AB19" s="425">
        <v>0</v>
      </c>
      <c r="AC19" s="426">
        <v>0</v>
      </c>
      <c r="AD19" s="427">
        <v>0</v>
      </c>
      <c r="AE19" s="430">
        <v>0</v>
      </c>
      <c r="AF19" s="425">
        <v>0</v>
      </c>
      <c r="AG19" s="426">
        <v>2000000</v>
      </c>
      <c r="AH19" s="427">
        <v>0</v>
      </c>
      <c r="AI19" s="425">
        <v>2000000</v>
      </c>
      <c r="AJ19" s="426">
        <v>0</v>
      </c>
      <c r="AK19" s="427">
        <v>2000000</v>
      </c>
      <c r="AL19" s="425">
        <v>0</v>
      </c>
      <c r="AM19" s="426">
        <v>0</v>
      </c>
      <c r="AN19" s="427">
        <v>0</v>
      </c>
      <c r="AO19" s="425">
        <v>0</v>
      </c>
      <c r="AP19" s="426">
        <v>0</v>
      </c>
      <c r="AQ19" s="427">
        <v>0</v>
      </c>
      <c r="AR19" s="481">
        <v>0</v>
      </c>
      <c r="AS19" s="106"/>
      <c r="AT19" s="103">
        <v>0</v>
      </c>
      <c r="AU19" s="343">
        <f t="shared" si="0"/>
        <v>2000000</v>
      </c>
      <c r="AV19" s="330">
        <v>2000000</v>
      </c>
      <c r="AW19" s="329">
        <v>0</v>
      </c>
      <c r="AX19" s="329">
        <v>0</v>
      </c>
      <c r="AY19" s="329">
        <v>0</v>
      </c>
      <c r="AZ19" s="329">
        <v>0</v>
      </c>
      <c r="BA19" s="329">
        <v>0</v>
      </c>
    </row>
    <row r="20" spans="1:53" x14ac:dyDescent="0.2">
      <c r="A20" s="276" t="s">
        <v>190</v>
      </c>
      <c r="B20" s="334" t="s">
        <v>172</v>
      </c>
      <c r="C20" s="342" t="s">
        <v>94</v>
      </c>
      <c r="D20" s="341">
        <v>1500000</v>
      </c>
      <c r="E20" s="425">
        <v>0</v>
      </c>
      <c r="F20" s="426">
        <v>0</v>
      </c>
      <c r="G20" s="427">
        <v>0</v>
      </c>
      <c r="H20" s="425">
        <v>0</v>
      </c>
      <c r="I20" s="426">
        <v>0</v>
      </c>
      <c r="J20" s="427">
        <v>0</v>
      </c>
      <c r="K20" s="425">
        <v>0</v>
      </c>
      <c r="L20" s="426">
        <v>0</v>
      </c>
      <c r="M20" s="427">
        <v>0</v>
      </c>
      <c r="N20" s="430">
        <v>0</v>
      </c>
      <c r="O20" s="425">
        <v>0</v>
      </c>
      <c r="P20" s="426">
        <v>0</v>
      </c>
      <c r="Q20" s="427">
        <v>0</v>
      </c>
      <c r="R20" s="425">
        <v>0</v>
      </c>
      <c r="S20" s="426">
        <v>0</v>
      </c>
      <c r="T20" s="427">
        <v>0</v>
      </c>
      <c r="U20" s="425">
        <v>0</v>
      </c>
      <c r="V20" s="426">
        <v>0</v>
      </c>
      <c r="W20" s="427">
        <v>0</v>
      </c>
      <c r="X20" s="430">
        <v>0</v>
      </c>
      <c r="Y20" s="425">
        <v>0</v>
      </c>
      <c r="Z20" s="426">
        <v>0</v>
      </c>
      <c r="AA20" s="427">
        <v>0</v>
      </c>
      <c r="AB20" s="425">
        <v>0</v>
      </c>
      <c r="AC20" s="426">
        <v>0</v>
      </c>
      <c r="AD20" s="427">
        <v>0</v>
      </c>
      <c r="AE20" s="430">
        <v>0</v>
      </c>
      <c r="AF20" s="425">
        <v>0</v>
      </c>
      <c r="AG20" s="426">
        <v>0</v>
      </c>
      <c r="AH20" s="427">
        <v>0</v>
      </c>
      <c r="AI20" s="425">
        <v>0</v>
      </c>
      <c r="AJ20" s="426">
        <v>0</v>
      </c>
      <c r="AK20" s="427">
        <v>0</v>
      </c>
      <c r="AL20" s="425">
        <v>0</v>
      </c>
      <c r="AM20" s="426">
        <v>0</v>
      </c>
      <c r="AN20" s="427">
        <v>0</v>
      </c>
      <c r="AO20" s="425">
        <v>0</v>
      </c>
      <c r="AP20" s="426">
        <v>0</v>
      </c>
      <c r="AQ20" s="427">
        <v>0</v>
      </c>
      <c r="AR20" s="481">
        <v>0</v>
      </c>
      <c r="AS20" s="106"/>
      <c r="AT20" s="103">
        <v>0</v>
      </c>
      <c r="AU20" s="343">
        <f t="shared" si="0"/>
        <v>0</v>
      </c>
      <c r="AV20" s="330">
        <v>1500000</v>
      </c>
      <c r="AW20" s="329">
        <v>0</v>
      </c>
      <c r="AX20" s="329">
        <v>0</v>
      </c>
      <c r="AY20" s="329">
        <v>0</v>
      </c>
      <c r="AZ20" s="329">
        <v>0</v>
      </c>
      <c r="BA20" s="329">
        <v>0</v>
      </c>
    </row>
    <row r="21" spans="1:53" x14ac:dyDescent="0.2">
      <c r="A21" s="276" t="s">
        <v>191</v>
      </c>
      <c r="B21" s="334" t="s">
        <v>173</v>
      </c>
      <c r="C21" s="342" t="s">
        <v>94</v>
      </c>
      <c r="D21" s="341">
        <v>2000000</v>
      </c>
      <c r="E21" s="425">
        <v>0</v>
      </c>
      <c r="F21" s="426">
        <v>0</v>
      </c>
      <c r="G21" s="427">
        <v>0</v>
      </c>
      <c r="H21" s="425">
        <v>0</v>
      </c>
      <c r="I21" s="426">
        <v>0</v>
      </c>
      <c r="J21" s="427">
        <v>0</v>
      </c>
      <c r="K21" s="425">
        <v>0</v>
      </c>
      <c r="L21" s="426">
        <v>0</v>
      </c>
      <c r="M21" s="427">
        <v>0</v>
      </c>
      <c r="N21" s="430">
        <v>0</v>
      </c>
      <c r="O21" s="425">
        <v>0</v>
      </c>
      <c r="P21" s="426">
        <v>0</v>
      </c>
      <c r="Q21" s="427">
        <v>0</v>
      </c>
      <c r="R21" s="425">
        <v>0</v>
      </c>
      <c r="S21" s="426">
        <v>0</v>
      </c>
      <c r="T21" s="427">
        <v>0</v>
      </c>
      <c r="U21" s="425">
        <v>0</v>
      </c>
      <c r="V21" s="426">
        <v>0</v>
      </c>
      <c r="W21" s="427">
        <v>0</v>
      </c>
      <c r="X21" s="430">
        <v>0</v>
      </c>
      <c r="Y21" s="425">
        <v>0</v>
      </c>
      <c r="Z21" s="426">
        <v>0</v>
      </c>
      <c r="AA21" s="427">
        <v>0</v>
      </c>
      <c r="AB21" s="425">
        <v>0</v>
      </c>
      <c r="AC21" s="426">
        <v>0</v>
      </c>
      <c r="AD21" s="427">
        <v>0</v>
      </c>
      <c r="AE21" s="430">
        <v>0</v>
      </c>
      <c r="AF21" s="425">
        <v>0</v>
      </c>
      <c r="AG21" s="426">
        <v>0</v>
      </c>
      <c r="AH21" s="427">
        <v>0</v>
      </c>
      <c r="AI21" s="425">
        <v>0</v>
      </c>
      <c r="AJ21" s="426">
        <v>0</v>
      </c>
      <c r="AK21" s="427">
        <v>0</v>
      </c>
      <c r="AL21" s="425">
        <v>0</v>
      </c>
      <c r="AM21" s="426">
        <v>0</v>
      </c>
      <c r="AN21" s="427">
        <v>0</v>
      </c>
      <c r="AO21" s="425">
        <v>2000000</v>
      </c>
      <c r="AP21" s="426">
        <v>0</v>
      </c>
      <c r="AQ21" s="427">
        <v>0</v>
      </c>
      <c r="AR21" s="481">
        <v>0</v>
      </c>
      <c r="AS21" s="106"/>
      <c r="AT21" s="103">
        <v>0</v>
      </c>
      <c r="AU21" s="343">
        <f t="shared" si="0"/>
        <v>2000000</v>
      </c>
      <c r="AV21" s="330">
        <v>2000000</v>
      </c>
      <c r="AW21" s="329">
        <v>0</v>
      </c>
      <c r="AX21" s="329">
        <v>0</v>
      </c>
      <c r="AY21" s="329">
        <v>0</v>
      </c>
      <c r="AZ21" s="329">
        <v>0</v>
      </c>
      <c r="BA21" s="329">
        <v>0</v>
      </c>
    </row>
    <row r="22" spans="1:53" x14ac:dyDescent="0.2">
      <c r="A22" s="276" t="s">
        <v>192</v>
      </c>
      <c r="B22" s="334" t="s">
        <v>174</v>
      </c>
      <c r="C22" s="342" t="s">
        <v>94</v>
      </c>
      <c r="D22" s="341">
        <v>1350000</v>
      </c>
      <c r="E22" s="425">
        <v>0</v>
      </c>
      <c r="F22" s="426">
        <v>0</v>
      </c>
      <c r="G22" s="427">
        <v>0</v>
      </c>
      <c r="H22" s="425">
        <v>0</v>
      </c>
      <c r="I22" s="426">
        <v>0</v>
      </c>
      <c r="J22" s="427">
        <v>0</v>
      </c>
      <c r="K22" s="425">
        <v>0</v>
      </c>
      <c r="L22" s="426">
        <v>0</v>
      </c>
      <c r="M22" s="427">
        <v>0</v>
      </c>
      <c r="N22" s="430">
        <v>0</v>
      </c>
      <c r="O22" s="425">
        <v>0</v>
      </c>
      <c r="P22" s="426">
        <v>0</v>
      </c>
      <c r="Q22" s="427">
        <v>0</v>
      </c>
      <c r="R22" s="425">
        <v>0</v>
      </c>
      <c r="S22" s="426">
        <v>0</v>
      </c>
      <c r="T22" s="427">
        <v>0</v>
      </c>
      <c r="U22" s="425">
        <v>0</v>
      </c>
      <c r="V22" s="426">
        <v>0</v>
      </c>
      <c r="W22" s="427">
        <v>0</v>
      </c>
      <c r="X22" s="430">
        <v>0</v>
      </c>
      <c r="Y22" s="425">
        <v>0</v>
      </c>
      <c r="Z22" s="426">
        <v>0</v>
      </c>
      <c r="AA22" s="427">
        <v>0</v>
      </c>
      <c r="AB22" s="425">
        <v>0</v>
      </c>
      <c r="AC22" s="426">
        <v>1350000</v>
      </c>
      <c r="AD22" s="427">
        <v>1350000</v>
      </c>
      <c r="AE22" s="430">
        <v>1350000</v>
      </c>
      <c r="AF22" s="425">
        <v>0</v>
      </c>
      <c r="AG22" s="426">
        <v>0</v>
      </c>
      <c r="AH22" s="427">
        <v>0</v>
      </c>
      <c r="AI22" s="425">
        <v>0</v>
      </c>
      <c r="AJ22" s="426">
        <v>0</v>
      </c>
      <c r="AK22" s="427">
        <v>0</v>
      </c>
      <c r="AL22" s="425">
        <v>0</v>
      </c>
      <c r="AM22" s="426">
        <v>0</v>
      </c>
      <c r="AN22" s="427">
        <v>0</v>
      </c>
      <c r="AO22" s="425">
        <v>0</v>
      </c>
      <c r="AP22" s="426">
        <v>0</v>
      </c>
      <c r="AQ22" s="427">
        <v>0</v>
      </c>
      <c r="AR22" s="481">
        <v>0</v>
      </c>
      <c r="AS22" s="106"/>
      <c r="AT22" s="103">
        <v>0</v>
      </c>
      <c r="AU22" s="343">
        <f t="shared" si="0"/>
        <v>1350000</v>
      </c>
      <c r="AV22" s="330">
        <v>1350000</v>
      </c>
      <c r="AW22" s="329">
        <v>0</v>
      </c>
      <c r="AX22" s="329">
        <v>0</v>
      </c>
      <c r="AY22" s="329">
        <v>0</v>
      </c>
      <c r="AZ22" s="329">
        <v>0</v>
      </c>
      <c r="BA22" s="329">
        <v>0</v>
      </c>
    </row>
    <row r="23" spans="1:53" x14ac:dyDescent="0.2">
      <c r="A23" s="276" t="s">
        <v>193</v>
      </c>
      <c r="B23" s="334" t="s">
        <v>175</v>
      </c>
      <c r="C23" s="342" t="s">
        <v>94</v>
      </c>
      <c r="D23" s="341">
        <v>280000</v>
      </c>
      <c r="E23" s="425">
        <v>0</v>
      </c>
      <c r="F23" s="426">
        <v>0</v>
      </c>
      <c r="G23" s="427">
        <v>0</v>
      </c>
      <c r="H23" s="425">
        <v>0</v>
      </c>
      <c r="I23" s="426">
        <v>0</v>
      </c>
      <c r="J23" s="427">
        <v>0</v>
      </c>
      <c r="K23" s="425">
        <v>0</v>
      </c>
      <c r="L23" s="426">
        <v>0</v>
      </c>
      <c r="M23" s="427">
        <v>0</v>
      </c>
      <c r="N23" s="430">
        <v>0</v>
      </c>
      <c r="O23" s="425">
        <v>0</v>
      </c>
      <c r="P23" s="426">
        <v>0</v>
      </c>
      <c r="Q23" s="427">
        <v>0</v>
      </c>
      <c r="R23" s="425">
        <v>0</v>
      </c>
      <c r="S23" s="426">
        <v>0</v>
      </c>
      <c r="T23" s="427">
        <v>0</v>
      </c>
      <c r="U23" s="425">
        <v>0</v>
      </c>
      <c r="V23" s="426">
        <v>0</v>
      </c>
      <c r="W23" s="427">
        <v>0</v>
      </c>
      <c r="X23" s="430">
        <v>0</v>
      </c>
      <c r="Y23" s="425">
        <v>0</v>
      </c>
      <c r="Z23" s="426">
        <v>0</v>
      </c>
      <c r="AA23" s="427">
        <v>0</v>
      </c>
      <c r="AB23" s="425">
        <v>0</v>
      </c>
      <c r="AC23" s="426">
        <v>0</v>
      </c>
      <c r="AD23" s="427">
        <v>0</v>
      </c>
      <c r="AE23" s="430">
        <v>0</v>
      </c>
      <c r="AF23" s="425">
        <v>0</v>
      </c>
      <c r="AG23" s="426">
        <v>0</v>
      </c>
      <c r="AH23" s="427">
        <v>0</v>
      </c>
      <c r="AI23" s="425">
        <v>0</v>
      </c>
      <c r="AJ23" s="426">
        <v>0</v>
      </c>
      <c r="AK23" s="427">
        <v>0</v>
      </c>
      <c r="AL23" s="425">
        <v>0</v>
      </c>
      <c r="AM23" s="426">
        <v>0</v>
      </c>
      <c r="AN23" s="427">
        <v>0</v>
      </c>
      <c r="AO23" s="425">
        <v>550000</v>
      </c>
      <c r="AP23" s="426">
        <v>0</v>
      </c>
      <c r="AQ23" s="427">
        <v>0</v>
      </c>
      <c r="AR23" s="481">
        <v>0</v>
      </c>
      <c r="AS23" s="106"/>
      <c r="AT23" s="103">
        <v>0</v>
      </c>
      <c r="AU23" s="343">
        <f t="shared" si="0"/>
        <v>550000</v>
      </c>
      <c r="AV23" s="330">
        <v>280000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</row>
    <row r="24" spans="1:53" x14ac:dyDescent="0.2">
      <c r="A24" s="276" t="s">
        <v>194</v>
      </c>
      <c r="B24" s="334" t="s">
        <v>176</v>
      </c>
      <c r="C24" s="342" t="s">
        <v>94</v>
      </c>
      <c r="D24" s="341">
        <v>1000000</v>
      </c>
      <c r="E24" s="425">
        <v>0</v>
      </c>
      <c r="F24" s="426">
        <v>0</v>
      </c>
      <c r="G24" s="427">
        <v>0</v>
      </c>
      <c r="H24" s="425">
        <v>0</v>
      </c>
      <c r="I24" s="426">
        <v>0</v>
      </c>
      <c r="J24" s="427">
        <v>0</v>
      </c>
      <c r="K24" s="425">
        <v>0</v>
      </c>
      <c r="L24" s="426">
        <v>0</v>
      </c>
      <c r="M24" s="427">
        <v>0</v>
      </c>
      <c r="N24" s="429">
        <v>0</v>
      </c>
      <c r="O24" s="425">
        <v>0</v>
      </c>
      <c r="P24" s="426">
        <v>0</v>
      </c>
      <c r="Q24" s="427">
        <v>0</v>
      </c>
      <c r="R24" s="425">
        <v>0</v>
      </c>
      <c r="S24" s="426">
        <v>0</v>
      </c>
      <c r="T24" s="427">
        <v>0</v>
      </c>
      <c r="U24" s="425">
        <v>0</v>
      </c>
      <c r="V24" s="426">
        <v>0</v>
      </c>
      <c r="W24" s="427">
        <v>0</v>
      </c>
      <c r="X24" s="430">
        <v>0</v>
      </c>
      <c r="Y24" s="425">
        <v>0</v>
      </c>
      <c r="Z24" s="426">
        <v>0</v>
      </c>
      <c r="AA24" s="427">
        <v>0</v>
      </c>
      <c r="AB24" s="425">
        <v>0</v>
      </c>
      <c r="AC24" s="426">
        <v>0</v>
      </c>
      <c r="AD24" s="427">
        <v>0</v>
      </c>
      <c r="AE24" s="430">
        <v>0</v>
      </c>
      <c r="AF24" s="425">
        <v>0</v>
      </c>
      <c r="AG24" s="426">
        <v>0</v>
      </c>
      <c r="AH24" s="427">
        <v>0</v>
      </c>
      <c r="AI24" s="425">
        <v>0</v>
      </c>
      <c r="AJ24" s="426">
        <v>0</v>
      </c>
      <c r="AK24" s="427">
        <v>0</v>
      </c>
      <c r="AL24" s="425">
        <v>0</v>
      </c>
      <c r="AM24" s="426">
        <v>0</v>
      </c>
      <c r="AN24" s="427">
        <v>0</v>
      </c>
      <c r="AO24" s="425">
        <v>0</v>
      </c>
      <c r="AP24" s="426">
        <v>0</v>
      </c>
      <c r="AQ24" s="427">
        <v>0</v>
      </c>
      <c r="AR24" s="481">
        <v>0</v>
      </c>
      <c r="AS24" s="106"/>
      <c r="AT24" s="103">
        <v>0</v>
      </c>
      <c r="AU24" s="343">
        <f t="shared" si="0"/>
        <v>0</v>
      </c>
      <c r="AV24" s="330">
        <v>1000000</v>
      </c>
      <c r="AW24" s="329">
        <v>0</v>
      </c>
      <c r="AX24" s="329">
        <v>0</v>
      </c>
      <c r="AY24" s="329">
        <v>0</v>
      </c>
      <c r="AZ24" s="329">
        <v>0</v>
      </c>
      <c r="BA24" s="329">
        <v>0</v>
      </c>
    </row>
    <row r="25" spans="1:53" x14ac:dyDescent="0.2">
      <c r="A25" s="276" t="s">
        <v>195</v>
      </c>
      <c r="B25" s="334" t="s">
        <v>177</v>
      </c>
      <c r="C25" s="342" t="s">
        <v>94</v>
      </c>
      <c r="D25" s="341">
        <v>2081700</v>
      </c>
      <c r="E25" s="425">
        <v>0</v>
      </c>
      <c r="F25" s="426">
        <v>0</v>
      </c>
      <c r="G25" s="427">
        <v>0</v>
      </c>
      <c r="H25" s="425">
        <v>0</v>
      </c>
      <c r="I25" s="426">
        <v>0</v>
      </c>
      <c r="J25" s="427">
        <v>0</v>
      </c>
      <c r="K25" s="425">
        <v>0</v>
      </c>
      <c r="L25" s="426">
        <v>0</v>
      </c>
      <c r="M25" s="427">
        <v>0</v>
      </c>
      <c r="N25" s="430">
        <v>0</v>
      </c>
      <c r="O25" s="425">
        <v>0</v>
      </c>
      <c r="P25" s="426">
        <v>0</v>
      </c>
      <c r="Q25" s="427">
        <v>0</v>
      </c>
      <c r="R25" s="425">
        <v>0</v>
      </c>
      <c r="S25" s="426">
        <v>0</v>
      </c>
      <c r="T25" s="427">
        <v>0</v>
      </c>
      <c r="U25" s="425">
        <v>0</v>
      </c>
      <c r="V25" s="426">
        <v>0</v>
      </c>
      <c r="W25" s="427">
        <v>0</v>
      </c>
      <c r="X25" s="430">
        <v>0</v>
      </c>
      <c r="Y25" s="425">
        <v>0</v>
      </c>
      <c r="Z25" s="426">
        <v>0</v>
      </c>
      <c r="AA25" s="427">
        <v>0</v>
      </c>
      <c r="AB25" s="425">
        <v>0</v>
      </c>
      <c r="AC25" s="426">
        <v>0</v>
      </c>
      <c r="AD25" s="427">
        <v>0</v>
      </c>
      <c r="AE25" s="430">
        <v>0</v>
      </c>
      <c r="AF25" s="425">
        <v>0</v>
      </c>
      <c r="AG25" s="426">
        <v>0</v>
      </c>
      <c r="AH25" s="427">
        <v>0</v>
      </c>
      <c r="AI25" s="425">
        <v>0</v>
      </c>
      <c r="AJ25" s="426">
        <v>0</v>
      </c>
      <c r="AK25" s="427">
        <v>0</v>
      </c>
      <c r="AL25" s="425">
        <v>0</v>
      </c>
      <c r="AM25" s="426">
        <v>0</v>
      </c>
      <c r="AN25" s="427">
        <v>0</v>
      </c>
      <c r="AO25" s="425">
        <v>0</v>
      </c>
      <c r="AP25" s="426">
        <v>0</v>
      </c>
      <c r="AQ25" s="427">
        <v>0</v>
      </c>
      <c r="AR25" s="481">
        <v>0</v>
      </c>
      <c r="AS25" s="106"/>
      <c r="AT25" s="103">
        <v>0</v>
      </c>
      <c r="AU25" s="343">
        <f t="shared" si="0"/>
        <v>0</v>
      </c>
      <c r="AV25" s="330">
        <v>2081700</v>
      </c>
      <c r="AW25" s="329">
        <v>0</v>
      </c>
      <c r="AX25" s="329">
        <v>0</v>
      </c>
      <c r="AY25" s="329">
        <v>0</v>
      </c>
      <c r="AZ25" s="329">
        <v>0</v>
      </c>
      <c r="BA25" s="329">
        <v>0</v>
      </c>
    </row>
    <row r="26" spans="1:53" x14ac:dyDescent="0.2">
      <c r="A26" s="276" t="s">
        <v>196</v>
      </c>
      <c r="B26" s="334" t="s">
        <v>178</v>
      </c>
      <c r="C26" s="342" t="s">
        <v>94</v>
      </c>
      <c r="D26" s="341">
        <v>455000</v>
      </c>
      <c r="E26" s="425">
        <v>0</v>
      </c>
      <c r="F26" s="426">
        <v>0</v>
      </c>
      <c r="G26" s="427">
        <v>0</v>
      </c>
      <c r="H26" s="425">
        <v>0</v>
      </c>
      <c r="I26" s="426">
        <v>0</v>
      </c>
      <c r="J26" s="427">
        <v>0</v>
      </c>
      <c r="K26" s="425">
        <v>0</v>
      </c>
      <c r="L26" s="426">
        <v>0</v>
      </c>
      <c r="M26" s="427">
        <v>0</v>
      </c>
      <c r="N26" s="430">
        <v>0</v>
      </c>
      <c r="O26" s="425">
        <v>0</v>
      </c>
      <c r="P26" s="426">
        <v>0</v>
      </c>
      <c r="Q26" s="427">
        <v>0</v>
      </c>
      <c r="R26" s="425">
        <v>0</v>
      </c>
      <c r="S26" s="426">
        <v>0</v>
      </c>
      <c r="T26" s="427">
        <v>0</v>
      </c>
      <c r="U26" s="425">
        <v>0</v>
      </c>
      <c r="V26" s="426">
        <v>0</v>
      </c>
      <c r="W26" s="427">
        <v>0</v>
      </c>
      <c r="X26" s="430">
        <v>0</v>
      </c>
      <c r="Y26" s="425">
        <v>0</v>
      </c>
      <c r="Z26" s="426">
        <v>0</v>
      </c>
      <c r="AA26" s="427">
        <v>0</v>
      </c>
      <c r="AB26" s="425">
        <v>0</v>
      </c>
      <c r="AC26" s="426">
        <v>0</v>
      </c>
      <c r="AD26" s="427">
        <v>0</v>
      </c>
      <c r="AE26" s="430">
        <v>0</v>
      </c>
      <c r="AF26" s="425">
        <v>0</v>
      </c>
      <c r="AG26" s="426">
        <v>0</v>
      </c>
      <c r="AH26" s="427">
        <v>0</v>
      </c>
      <c r="AI26" s="425">
        <v>0</v>
      </c>
      <c r="AJ26" s="426">
        <v>0</v>
      </c>
      <c r="AK26" s="427">
        <v>0</v>
      </c>
      <c r="AL26" s="425">
        <v>0</v>
      </c>
      <c r="AM26" s="426">
        <v>0</v>
      </c>
      <c r="AN26" s="427">
        <v>0</v>
      </c>
      <c r="AO26" s="425">
        <v>455000</v>
      </c>
      <c r="AP26" s="426">
        <v>0</v>
      </c>
      <c r="AQ26" s="427">
        <v>0</v>
      </c>
      <c r="AR26" s="481">
        <v>0</v>
      </c>
      <c r="AS26" s="106"/>
      <c r="AT26" s="103">
        <v>0</v>
      </c>
      <c r="AU26" s="343">
        <f t="shared" si="0"/>
        <v>455000</v>
      </c>
      <c r="AV26" s="330">
        <v>455000</v>
      </c>
      <c r="AW26" s="329">
        <v>0</v>
      </c>
      <c r="AX26" s="329">
        <v>0</v>
      </c>
      <c r="AY26" s="329">
        <v>0</v>
      </c>
      <c r="AZ26" s="329">
        <v>0</v>
      </c>
      <c r="BA26" s="329">
        <v>0</v>
      </c>
    </row>
    <row r="27" spans="1:53" x14ac:dyDescent="0.2">
      <c r="A27" s="276" t="s">
        <v>197</v>
      </c>
      <c r="B27" s="334" t="s">
        <v>179</v>
      </c>
      <c r="C27" s="342" t="s">
        <v>94</v>
      </c>
      <c r="D27" s="341">
        <v>455000</v>
      </c>
      <c r="E27" s="425">
        <v>0</v>
      </c>
      <c r="F27" s="426">
        <v>0</v>
      </c>
      <c r="G27" s="427">
        <v>0</v>
      </c>
      <c r="H27" s="425">
        <v>0</v>
      </c>
      <c r="I27" s="426">
        <v>0</v>
      </c>
      <c r="J27" s="427">
        <v>0</v>
      </c>
      <c r="K27" s="425">
        <v>0</v>
      </c>
      <c r="L27" s="426">
        <v>0</v>
      </c>
      <c r="M27" s="427">
        <v>0</v>
      </c>
      <c r="N27" s="430">
        <v>0</v>
      </c>
      <c r="O27" s="425">
        <v>0</v>
      </c>
      <c r="P27" s="426">
        <v>0</v>
      </c>
      <c r="Q27" s="427">
        <v>0</v>
      </c>
      <c r="R27" s="425">
        <v>0</v>
      </c>
      <c r="S27" s="426">
        <v>0</v>
      </c>
      <c r="T27" s="427">
        <v>0</v>
      </c>
      <c r="U27" s="425">
        <v>0</v>
      </c>
      <c r="V27" s="426">
        <v>0</v>
      </c>
      <c r="W27" s="427">
        <v>0</v>
      </c>
      <c r="X27" s="430">
        <v>0</v>
      </c>
      <c r="Y27" s="425">
        <v>0</v>
      </c>
      <c r="Z27" s="426">
        <v>0</v>
      </c>
      <c r="AA27" s="427">
        <v>0</v>
      </c>
      <c r="AB27" s="425">
        <v>0</v>
      </c>
      <c r="AC27" s="426">
        <v>0</v>
      </c>
      <c r="AD27" s="427">
        <v>0</v>
      </c>
      <c r="AE27" s="430">
        <v>0</v>
      </c>
      <c r="AF27" s="425">
        <v>0</v>
      </c>
      <c r="AG27" s="426">
        <v>0</v>
      </c>
      <c r="AH27" s="427">
        <v>0</v>
      </c>
      <c r="AI27" s="425">
        <v>0</v>
      </c>
      <c r="AJ27" s="426">
        <v>0</v>
      </c>
      <c r="AK27" s="427">
        <v>0</v>
      </c>
      <c r="AL27" s="425">
        <v>0</v>
      </c>
      <c r="AM27" s="426">
        <v>0</v>
      </c>
      <c r="AN27" s="427">
        <v>0</v>
      </c>
      <c r="AO27" s="425">
        <v>455000</v>
      </c>
      <c r="AP27" s="426">
        <v>0</v>
      </c>
      <c r="AQ27" s="427">
        <v>0</v>
      </c>
      <c r="AR27" s="481">
        <v>0</v>
      </c>
      <c r="AS27" s="106"/>
      <c r="AT27" s="103">
        <v>0</v>
      </c>
      <c r="AU27" s="343">
        <f t="shared" si="0"/>
        <v>455000</v>
      </c>
      <c r="AV27" s="330">
        <v>455000</v>
      </c>
      <c r="AW27" s="329">
        <v>0</v>
      </c>
      <c r="AX27" s="329">
        <v>0</v>
      </c>
      <c r="AY27" s="329">
        <v>0</v>
      </c>
      <c r="AZ27" s="329">
        <v>0</v>
      </c>
      <c r="BA27" s="329">
        <v>0</v>
      </c>
    </row>
    <row r="28" spans="1:53" x14ac:dyDescent="0.2">
      <c r="A28" s="276" t="s">
        <v>198</v>
      </c>
      <c r="B28" s="334" t="s">
        <v>180</v>
      </c>
      <c r="C28" s="342" t="s">
        <v>94</v>
      </c>
      <c r="D28" s="341">
        <v>2236500</v>
      </c>
      <c r="E28" s="425">
        <v>0</v>
      </c>
      <c r="F28" s="426">
        <v>0</v>
      </c>
      <c r="G28" s="427">
        <v>0</v>
      </c>
      <c r="H28" s="425">
        <v>0</v>
      </c>
      <c r="I28" s="426">
        <v>0</v>
      </c>
      <c r="J28" s="427">
        <v>0</v>
      </c>
      <c r="K28" s="425">
        <v>0</v>
      </c>
      <c r="L28" s="426">
        <v>0</v>
      </c>
      <c r="M28" s="427">
        <v>0</v>
      </c>
      <c r="N28" s="430">
        <v>0</v>
      </c>
      <c r="O28" s="425">
        <v>0</v>
      </c>
      <c r="P28" s="426">
        <v>0</v>
      </c>
      <c r="Q28" s="427">
        <v>0</v>
      </c>
      <c r="R28" s="425">
        <v>0</v>
      </c>
      <c r="S28" s="426">
        <v>0</v>
      </c>
      <c r="T28" s="427">
        <v>0</v>
      </c>
      <c r="U28" s="425">
        <v>0</v>
      </c>
      <c r="V28" s="426">
        <v>0</v>
      </c>
      <c r="W28" s="427">
        <v>0</v>
      </c>
      <c r="X28" s="430">
        <v>0</v>
      </c>
      <c r="Y28" s="425">
        <v>0</v>
      </c>
      <c r="Z28" s="426">
        <v>0</v>
      </c>
      <c r="AA28" s="427">
        <v>0</v>
      </c>
      <c r="AB28" s="425">
        <v>0</v>
      </c>
      <c r="AC28" s="426">
        <v>0</v>
      </c>
      <c r="AD28" s="427">
        <v>0</v>
      </c>
      <c r="AE28" s="430">
        <v>0</v>
      </c>
      <c r="AF28" s="425">
        <v>0</v>
      </c>
      <c r="AG28" s="426">
        <v>0</v>
      </c>
      <c r="AH28" s="427">
        <v>0</v>
      </c>
      <c r="AI28" s="425">
        <v>0</v>
      </c>
      <c r="AJ28" s="426">
        <v>0</v>
      </c>
      <c r="AK28" s="427">
        <v>0</v>
      </c>
      <c r="AL28" s="425">
        <v>0</v>
      </c>
      <c r="AM28" s="426">
        <v>0</v>
      </c>
      <c r="AN28" s="427">
        <v>0</v>
      </c>
      <c r="AO28" s="425">
        <v>0</v>
      </c>
      <c r="AP28" s="426">
        <v>0</v>
      </c>
      <c r="AQ28" s="427">
        <v>0</v>
      </c>
      <c r="AR28" s="481">
        <v>0</v>
      </c>
      <c r="AS28" s="106"/>
      <c r="AT28" s="103">
        <v>0</v>
      </c>
      <c r="AU28" s="343">
        <f t="shared" si="0"/>
        <v>0</v>
      </c>
      <c r="AV28" s="330">
        <v>2236500</v>
      </c>
      <c r="AW28" s="329">
        <v>0</v>
      </c>
      <c r="AX28" s="329">
        <v>0</v>
      </c>
      <c r="AY28" s="329">
        <v>0</v>
      </c>
      <c r="AZ28" s="329">
        <v>0</v>
      </c>
      <c r="BA28" s="329">
        <v>0</v>
      </c>
    </row>
    <row r="29" spans="1:53" x14ac:dyDescent="0.2">
      <c r="A29" s="276" t="s">
        <v>229</v>
      </c>
      <c r="B29" s="334" t="s">
        <v>228</v>
      </c>
      <c r="C29" s="342" t="s">
        <v>94</v>
      </c>
      <c r="D29" s="341"/>
      <c r="E29" s="425">
        <v>0</v>
      </c>
      <c r="F29" s="426">
        <v>0</v>
      </c>
      <c r="G29" s="427">
        <v>0</v>
      </c>
      <c r="H29" s="425">
        <v>0</v>
      </c>
      <c r="I29" s="426">
        <v>0</v>
      </c>
      <c r="J29" s="427">
        <v>0</v>
      </c>
      <c r="K29" s="425">
        <v>0</v>
      </c>
      <c r="L29" s="426">
        <v>0</v>
      </c>
      <c r="M29" s="427">
        <v>0</v>
      </c>
      <c r="N29" s="430">
        <v>0</v>
      </c>
      <c r="O29" s="425">
        <v>0</v>
      </c>
      <c r="P29" s="426">
        <v>0</v>
      </c>
      <c r="Q29" s="427">
        <v>0</v>
      </c>
      <c r="R29" s="425">
        <v>0</v>
      </c>
      <c r="S29" s="426">
        <v>0</v>
      </c>
      <c r="T29" s="427">
        <v>0</v>
      </c>
      <c r="U29" s="425">
        <v>0</v>
      </c>
      <c r="V29" s="426">
        <v>0</v>
      </c>
      <c r="W29" s="427">
        <v>0</v>
      </c>
      <c r="X29" s="430"/>
      <c r="Y29" s="425">
        <v>0</v>
      </c>
      <c r="Z29" s="426">
        <v>0</v>
      </c>
      <c r="AA29" s="427">
        <v>0</v>
      </c>
      <c r="AB29" s="425">
        <v>0</v>
      </c>
      <c r="AC29" s="426">
        <v>0</v>
      </c>
      <c r="AD29" s="427">
        <v>0</v>
      </c>
      <c r="AE29" s="430">
        <v>0</v>
      </c>
      <c r="AF29" s="425">
        <v>0</v>
      </c>
      <c r="AG29" s="426">
        <v>0</v>
      </c>
      <c r="AH29" s="427">
        <v>0</v>
      </c>
      <c r="AI29" s="425">
        <v>0</v>
      </c>
      <c r="AJ29" s="426">
        <v>0</v>
      </c>
      <c r="AK29" s="427">
        <v>0</v>
      </c>
      <c r="AL29" s="425">
        <v>0</v>
      </c>
      <c r="AM29" s="426">
        <v>0</v>
      </c>
      <c r="AN29" s="427">
        <v>0</v>
      </c>
      <c r="AO29" s="425">
        <v>1350000</v>
      </c>
      <c r="AP29" s="426">
        <v>0</v>
      </c>
      <c r="AQ29" s="427">
        <v>0</v>
      </c>
      <c r="AR29" s="481">
        <v>0</v>
      </c>
      <c r="AS29" s="106"/>
      <c r="AT29" s="103">
        <v>0</v>
      </c>
      <c r="AU29" s="343">
        <f t="shared" si="0"/>
        <v>1350000</v>
      </c>
      <c r="AV29" s="330">
        <v>1350000</v>
      </c>
      <c r="AW29" s="329">
        <v>0</v>
      </c>
      <c r="AX29" s="329">
        <v>0</v>
      </c>
      <c r="AY29" s="329">
        <v>0</v>
      </c>
      <c r="AZ29" s="329">
        <v>0</v>
      </c>
      <c r="BA29" s="329">
        <v>0</v>
      </c>
    </row>
    <row r="30" spans="1:53" ht="14.45" customHeight="1" x14ac:dyDescent="0.2">
      <c r="A30" s="276" t="s">
        <v>227</v>
      </c>
      <c r="B30" s="334" t="s">
        <v>226</v>
      </c>
      <c r="C30" s="342" t="s">
        <v>94</v>
      </c>
      <c r="D30" s="341">
        <v>54867</v>
      </c>
      <c r="E30" s="425">
        <v>0</v>
      </c>
      <c r="F30" s="431">
        <v>0</v>
      </c>
      <c r="G30" s="432">
        <v>0</v>
      </c>
      <c r="H30" s="425">
        <v>0</v>
      </c>
      <c r="I30" s="431">
        <v>0</v>
      </c>
      <c r="J30" s="432">
        <v>0</v>
      </c>
      <c r="K30" s="425">
        <v>0</v>
      </c>
      <c r="L30" s="431">
        <v>0</v>
      </c>
      <c r="M30" s="432">
        <v>0</v>
      </c>
      <c r="N30" s="433">
        <v>0</v>
      </c>
      <c r="O30" s="425">
        <v>0</v>
      </c>
      <c r="P30" s="431">
        <v>0</v>
      </c>
      <c r="Q30" s="432">
        <v>0</v>
      </c>
      <c r="R30" s="425">
        <v>0</v>
      </c>
      <c r="S30" s="431">
        <v>0</v>
      </c>
      <c r="T30" s="432">
        <v>0</v>
      </c>
      <c r="U30" s="425">
        <v>0</v>
      </c>
      <c r="V30" s="431">
        <v>0</v>
      </c>
      <c r="W30" s="432">
        <v>0</v>
      </c>
      <c r="X30" s="430">
        <v>0</v>
      </c>
      <c r="Y30" s="425">
        <v>0</v>
      </c>
      <c r="Z30" s="431">
        <v>0</v>
      </c>
      <c r="AA30" s="432">
        <v>0</v>
      </c>
      <c r="AB30" s="425">
        <v>0</v>
      </c>
      <c r="AC30" s="431">
        <v>0</v>
      </c>
      <c r="AD30" s="432">
        <v>0</v>
      </c>
      <c r="AE30" s="430">
        <v>0</v>
      </c>
      <c r="AF30" s="425">
        <v>0</v>
      </c>
      <c r="AG30" s="431">
        <v>0</v>
      </c>
      <c r="AH30" s="432">
        <v>0</v>
      </c>
      <c r="AI30" s="425">
        <v>0</v>
      </c>
      <c r="AJ30" s="431">
        <v>0</v>
      </c>
      <c r="AK30" s="432">
        <v>0</v>
      </c>
      <c r="AL30" s="425">
        <v>0</v>
      </c>
      <c r="AM30" s="431">
        <v>0</v>
      </c>
      <c r="AN30" s="432">
        <v>0</v>
      </c>
      <c r="AO30" s="425">
        <v>54867</v>
      </c>
      <c r="AP30" s="431">
        <v>0</v>
      </c>
      <c r="AQ30" s="432">
        <v>0</v>
      </c>
      <c r="AR30" s="482">
        <v>0</v>
      </c>
      <c r="AS30" s="340"/>
      <c r="AT30" s="339">
        <v>0</v>
      </c>
      <c r="AU30" s="338">
        <f t="shared" si="0"/>
        <v>54867</v>
      </c>
      <c r="AV30" s="337">
        <v>54867</v>
      </c>
      <c r="AW30" s="336">
        <v>0</v>
      </c>
      <c r="AX30" s="336">
        <v>0</v>
      </c>
      <c r="AY30" s="336">
        <v>0</v>
      </c>
      <c r="AZ30" s="336">
        <v>0</v>
      </c>
      <c r="BA30" s="336">
        <v>0</v>
      </c>
    </row>
    <row r="31" spans="1:53" x14ac:dyDescent="0.2">
      <c r="A31" s="276" t="s">
        <v>225</v>
      </c>
      <c r="B31" s="334" t="s">
        <v>224</v>
      </c>
      <c r="C31" s="342" t="s">
        <v>94</v>
      </c>
      <c r="D31" s="341">
        <v>36167</v>
      </c>
      <c r="E31" s="425">
        <v>0</v>
      </c>
      <c r="F31" s="431">
        <v>0</v>
      </c>
      <c r="G31" s="432">
        <v>0</v>
      </c>
      <c r="H31" s="425">
        <v>0</v>
      </c>
      <c r="I31" s="431">
        <v>0</v>
      </c>
      <c r="J31" s="432">
        <v>0</v>
      </c>
      <c r="K31" s="425">
        <v>0</v>
      </c>
      <c r="L31" s="431">
        <v>0</v>
      </c>
      <c r="M31" s="432">
        <v>0</v>
      </c>
      <c r="N31" s="433">
        <v>0</v>
      </c>
      <c r="O31" s="425">
        <v>0</v>
      </c>
      <c r="P31" s="431">
        <v>0</v>
      </c>
      <c r="Q31" s="432">
        <v>0</v>
      </c>
      <c r="R31" s="425">
        <v>0</v>
      </c>
      <c r="S31" s="431">
        <v>0</v>
      </c>
      <c r="T31" s="432">
        <v>0</v>
      </c>
      <c r="U31" s="425">
        <v>0</v>
      </c>
      <c r="V31" s="431">
        <v>0</v>
      </c>
      <c r="W31" s="432">
        <v>0</v>
      </c>
      <c r="X31" s="430">
        <v>0</v>
      </c>
      <c r="Y31" s="425">
        <v>0</v>
      </c>
      <c r="Z31" s="431">
        <v>0</v>
      </c>
      <c r="AA31" s="432">
        <v>0</v>
      </c>
      <c r="AB31" s="425">
        <v>0</v>
      </c>
      <c r="AC31" s="431">
        <v>0</v>
      </c>
      <c r="AD31" s="432">
        <v>0</v>
      </c>
      <c r="AE31" s="430">
        <v>0</v>
      </c>
      <c r="AF31" s="425">
        <v>0</v>
      </c>
      <c r="AG31" s="431">
        <v>0</v>
      </c>
      <c r="AH31" s="432">
        <v>0</v>
      </c>
      <c r="AI31" s="425">
        <v>0</v>
      </c>
      <c r="AJ31" s="431">
        <v>0</v>
      </c>
      <c r="AK31" s="432">
        <v>0</v>
      </c>
      <c r="AL31" s="425">
        <v>0</v>
      </c>
      <c r="AM31" s="431">
        <v>0</v>
      </c>
      <c r="AN31" s="432">
        <v>0</v>
      </c>
      <c r="AO31" s="425">
        <v>36167</v>
      </c>
      <c r="AP31" s="431">
        <v>0</v>
      </c>
      <c r="AQ31" s="432">
        <v>0</v>
      </c>
      <c r="AR31" s="482">
        <v>0</v>
      </c>
      <c r="AS31" s="340"/>
      <c r="AT31" s="339">
        <v>0</v>
      </c>
      <c r="AU31" s="338">
        <f t="shared" si="0"/>
        <v>36167</v>
      </c>
      <c r="AV31" s="337">
        <v>36167</v>
      </c>
      <c r="AW31" s="336">
        <v>0</v>
      </c>
      <c r="AX31" s="336">
        <v>0</v>
      </c>
      <c r="AY31" s="336">
        <v>0</v>
      </c>
      <c r="AZ31" s="336">
        <v>0</v>
      </c>
      <c r="BA31" s="336">
        <v>0</v>
      </c>
    </row>
    <row r="32" spans="1:53" x14ac:dyDescent="0.2">
      <c r="A32" s="276" t="s">
        <v>223</v>
      </c>
      <c r="B32" s="334" t="s">
        <v>222</v>
      </c>
      <c r="C32" s="342" t="s">
        <v>94</v>
      </c>
      <c r="D32" s="341">
        <v>39953</v>
      </c>
      <c r="E32" s="425">
        <v>0</v>
      </c>
      <c r="F32" s="431">
        <v>0</v>
      </c>
      <c r="G32" s="432">
        <v>0</v>
      </c>
      <c r="H32" s="425">
        <v>0</v>
      </c>
      <c r="I32" s="431">
        <v>0</v>
      </c>
      <c r="J32" s="432">
        <v>0</v>
      </c>
      <c r="K32" s="425">
        <v>0</v>
      </c>
      <c r="L32" s="431">
        <v>0</v>
      </c>
      <c r="M32" s="432">
        <v>0</v>
      </c>
      <c r="N32" s="433">
        <v>0</v>
      </c>
      <c r="O32" s="425">
        <v>0</v>
      </c>
      <c r="P32" s="431">
        <v>0</v>
      </c>
      <c r="Q32" s="432">
        <v>0</v>
      </c>
      <c r="R32" s="425">
        <v>0</v>
      </c>
      <c r="S32" s="431">
        <v>0</v>
      </c>
      <c r="T32" s="432">
        <v>0</v>
      </c>
      <c r="U32" s="425">
        <v>0</v>
      </c>
      <c r="V32" s="431">
        <v>0</v>
      </c>
      <c r="W32" s="432">
        <v>0</v>
      </c>
      <c r="X32" s="472">
        <v>0</v>
      </c>
      <c r="Y32" s="425">
        <v>0</v>
      </c>
      <c r="Z32" s="431">
        <v>0</v>
      </c>
      <c r="AA32" s="432">
        <v>0</v>
      </c>
      <c r="AB32" s="425">
        <v>0</v>
      </c>
      <c r="AC32" s="431">
        <v>0</v>
      </c>
      <c r="AD32" s="432">
        <v>0</v>
      </c>
      <c r="AE32" s="472">
        <v>0</v>
      </c>
      <c r="AF32" s="425">
        <v>39953</v>
      </c>
      <c r="AG32" s="431">
        <v>39953</v>
      </c>
      <c r="AH32" s="432">
        <v>39953</v>
      </c>
      <c r="AI32" s="425">
        <v>0</v>
      </c>
      <c r="AJ32" s="431">
        <v>0</v>
      </c>
      <c r="AK32" s="432">
        <v>0</v>
      </c>
      <c r="AL32" s="425">
        <v>0</v>
      </c>
      <c r="AM32" s="431">
        <v>0</v>
      </c>
      <c r="AN32" s="432">
        <v>0</v>
      </c>
      <c r="AO32" s="425">
        <v>0</v>
      </c>
      <c r="AP32" s="431">
        <v>0</v>
      </c>
      <c r="AQ32" s="432">
        <v>0</v>
      </c>
      <c r="AR32" s="482">
        <v>0</v>
      </c>
      <c r="AS32" s="340"/>
      <c r="AT32" s="339">
        <v>0</v>
      </c>
      <c r="AU32" s="338">
        <f t="shared" ref="AU32" si="1">SUM(E32,H32,K32,O32,R32,U32,Y32,AB32,AF32,AI32,AL32,AO32+AR32)+N32+X32+AE32</f>
        <v>39953</v>
      </c>
      <c r="AV32" s="337">
        <v>39953</v>
      </c>
      <c r="AW32" s="336">
        <v>0</v>
      </c>
      <c r="AX32" s="336">
        <v>0</v>
      </c>
      <c r="AY32" s="336">
        <v>0</v>
      </c>
      <c r="AZ32" s="336">
        <v>0</v>
      </c>
      <c r="BA32" s="336">
        <v>0</v>
      </c>
    </row>
    <row r="33" spans="1:53" s="13" customFormat="1" ht="15" x14ac:dyDescent="0.25">
      <c r="A33" s="85"/>
      <c r="B33" s="86" t="s">
        <v>0</v>
      </c>
      <c r="C33" s="208"/>
      <c r="D33" s="87"/>
      <c r="E33" s="88"/>
      <c r="F33" s="89"/>
      <c r="G33" s="90"/>
      <c r="H33" s="88"/>
      <c r="I33" s="89"/>
      <c r="J33" s="90"/>
      <c r="K33" s="88"/>
      <c r="L33" s="89"/>
      <c r="M33" s="90"/>
      <c r="N33" s="89"/>
      <c r="O33" s="88"/>
      <c r="P33" s="89"/>
      <c r="Q33" s="90"/>
      <c r="R33" s="88"/>
      <c r="S33" s="89"/>
      <c r="T33" s="90"/>
      <c r="U33" s="88"/>
      <c r="V33" s="89"/>
      <c r="W33" s="90"/>
      <c r="X33" s="89"/>
      <c r="Y33" s="88"/>
      <c r="Z33" s="89"/>
      <c r="AA33" s="90"/>
      <c r="AB33" s="88"/>
      <c r="AC33" s="89"/>
      <c r="AD33" s="90"/>
      <c r="AE33" s="89"/>
      <c r="AF33" s="88"/>
      <c r="AG33" s="89"/>
      <c r="AH33" s="90"/>
      <c r="AI33" s="88"/>
      <c r="AJ33" s="89"/>
      <c r="AK33" s="90"/>
      <c r="AL33" s="88"/>
      <c r="AM33" s="89"/>
      <c r="AN33" s="90"/>
      <c r="AO33" s="88"/>
      <c r="AP33" s="89"/>
      <c r="AQ33" s="90"/>
      <c r="AR33" s="98"/>
      <c r="AS33" s="98"/>
      <c r="AT33" s="98"/>
      <c r="AU33" s="89"/>
      <c r="AV33" s="89"/>
      <c r="AW33" s="89"/>
      <c r="AX33" s="89"/>
      <c r="AY33" s="89"/>
      <c r="AZ33" s="89"/>
      <c r="BA33" s="89"/>
    </row>
    <row r="34" spans="1:53" x14ac:dyDescent="0.2">
      <c r="A34" s="335" t="s">
        <v>95</v>
      </c>
      <c r="B34" s="334" t="s">
        <v>96</v>
      </c>
      <c r="C34" s="333" t="s">
        <v>95</v>
      </c>
      <c r="D34" s="332">
        <v>415692</v>
      </c>
      <c r="E34" s="440">
        <v>34641</v>
      </c>
      <c r="F34" s="439">
        <v>34641</v>
      </c>
      <c r="G34" s="441">
        <v>34641</v>
      </c>
      <c r="H34" s="440">
        <v>34641</v>
      </c>
      <c r="I34" s="439">
        <v>34641</v>
      </c>
      <c r="J34" s="441">
        <v>34641</v>
      </c>
      <c r="K34" s="440">
        <v>34641</v>
      </c>
      <c r="L34" s="439">
        <v>34641</v>
      </c>
      <c r="M34" s="441">
        <v>34641</v>
      </c>
      <c r="N34" s="445">
        <v>0</v>
      </c>
      <c r="O34" s="440">
        <v>34641</v>
      </c>
      <c r="P34" s="439">
        <v>34641</v>
      </c>
      <c r="Q34" s="441">
        <v>34641</v>
      </c>
      <c r="R34" s="440">
        <v>34641</v>
      </c>
      <c r="S34" s="439">
        <v>34641</v>
      </c>
      <c r="T34" s="441">
        <v>34641</v>
      </c>
      <c r="U34" s="440">
        <v>34641</v>
      </c>
      <c r="V34" s="439">
        <v>34641</v>
      </c>
      <c r="W34" s="441">
        <v>34641</v>
      </c>
      <c r="X34" s="445">
        <v>0</v>
      </c>
      <c r="Y34" s="440">
        <v>34641</v>
      </c>
      <c r="Z34" s="439">
        <v>34641</v>
      </c>
      <c r="AA34" s="441">
        <v>34641</v>
      </c>
      <c r="AB34" s="440">
        <v>34641</v>
      </c>
      <c r="AC34" s="439">
        <v>34641</v>
      </c>
      <c r="AD34" s="441">
        <v>34641</v>
      </c>
      <c r="AE34" s="445">
        <v>0</v>
      </c>
      <c r="AF34" s="440">
        <v>34641</v>
      </c>
      <c r="AG34" s="439">
        <v>34641</v>
      </c>
      <c r="AH34" s="441">
        <v>34641</v>
      </c>
      <c r="AI34" s="440">
        <v>34641</v>
      </c>
      <c r="AJ34" s="439">
        <v>34641</v>
      </c>
      <c r="AK34" s="441">
        <v>34641</v>
      </c>
      <c r="AL34" s="440">
        <v>34641</v>
      </c>
      <c r="AM34" s="439">
        <v>34641</v>
      </c>
      <c r="AN34" s="441">
        <v>34641</v>
      </c>
      <c r="AO34" s="440">
        <v>34641</v>
      </c>
      <c r="AP34" s="439">
        <v>0</v>
      </c>
      <c r="AQ34" s="441">
        <v>0</v>
      </c>
      <c r="AR34" s="481">
        <v>0</v>
      </c>
      <c r="AS34" s="106"/>
      <c r="AT34" s="104">
        <v>0</v>
      </c>
      <c r="AU34" s="331">
        <f t="shared" ref="AU34:AU40" si="2">SUM(E34,H34,K34,O34,R34,U34,Y34,AB34,AF34,AI34,AL34,AO34+AR34)+N34+X34+AE34</f>
        <v>415692</v>
      </c>
      <c r="AV34" s="330">
        <v>173205</v>
      </c>
      <c r="AW34" s="329">
        <v>242487</v>
      </c>
      <c r="AX34" s="329">
        <v>242487</v>
      </c>
      <c r="AY34" s="328">
        <v>0</v>
      </c>
      <c r="AZ34" s="329">
        <v>242487</v>
      </c>
      <c r="BA34" s="328">
        <v>0</v>
      </c>
    </row>
    <row r="35" spans="1:53" x14ac:dyDescent="0.2">
      <c r="A35" s="335" t="s">
        <v>95</v>
      </c>
      <c r="B35" s="334" t="s">
        <v>97</v>
      </c>
      <c r="C35" s="333" t="s">
        <v>95</v>
      </c>
      <c r="D35" s="332">
        <v>6849800</v>
      </c>
      <c r="E35" s="440">
        <v>554500</v>
      </c>
      <c r="F35" s="439">
        <v>554500</v>
      </c>
      <c r="G35" s="441">
        <v>554500</v>
      </c>
      <c r="H35" s="440">
        <v>572300</v>
      </c>
      <c r="I35" s="439">
        <v>572300</v>
      </c>
      <c r="J35" s="441">
        <v>572300</v>
      </c>
      <c r="K35" s="440">
        <v>572300</v>
      </c>
      <c r="L35" s="439">
        <v>572300</v>
      </c>
      <c r="M35" s="441">
        <v>572300</v>
      </c>
      <c r="N35" s="445">
        <v>0</v>
      </c>
      <c r="O35" s="440">
        <v>572300</v>
      </c>
      <c r="P35" s="439">
        <v>572300</v>
      </c>
      <c r="Q35" s="441">
        <v>572300</v>
      </c>
      <c r="R35" s="440">
        <v>572300</v>
      </c>
      <c r="S35" s="439">
        <v>572300</v>
      </c>
      <c r="T35" s="441">
        <v>572300</v>
      </c>
      <c r="U35" s="440">
        <v>572300</v>
      </c>
      <c r="V35" s="439">
        <v>572300</v>
      </c>
      <c r="W35" s="441">
        <v>572300</v>
      </c>
      <c r="X35" s="445">
        <v>0</v>
      </c>
      <c r="Y35" s="440">
        <v>572300</v>
      </c>
      <c r="Z35" s="439">
        <v>572300</v>
      </c>
      <c r="AA35" s="441">
        <v>572300</v>
      </c>
      <c r="AB35" s="440">
        <v>572300</v>
      </c>
      <c r="AC35" s="439">
        <v>572300</v>
      </c>
      <c r="AD35" s="441">
        <v>0</v>
      </c>
      <c r="AE35" s="445">
        <v>0</v>
      </c>
      <c r="AF35" s="440">
        <v>572300</v>
      </c>
      <c r="AG35" s="439">
        <v>572300</v>
      </c>
      <c r="AH35" s="441">
        <v>1144600</v>
      </c>
      <c r="AI35" s="440">
        <v>572300</v>
      </c>
      <c r="AJ35" s="439">
        <v>572300</v>
      </c>
      <c r="AK35" s="441">
        <v>572300</v>
      </c>
      <c r="AL35" s="440">
        <v>572300</v>
      </c>
      <c r="AM35" s="439">
        <v>572300</v>
      </c>
      <c r="AN35" s="441">
        <v>572300</v>
      </c>
      <c r="AO35" s="440">
        <v>572300</v>
      </c>
      <c r="AP35" s="439">
        <v>0</v>
      </c>
      <c r="AQ35" s="441">
        <v>0</v>
      </c>
      <c r="AR35" s="481"/>
      <c r="AS35" s="106"/>
      <c r="AT35" s="104">
        <v>0</v>
      </c>
      <c r="AU35" s="331">
        <f t="shared" si="2"/>
        <v>6849800</v>
      </c>
      <c r="AV35" s="330">
        <v>2861500</v>
      </c>
      <c r="AW35" s="329">
        <v>3988300</v>
      </c>
      <c r="AX35" s="329">
        <v>3988300</v>
      </c>
      <c r="AY35" s="328">
        <v>0</v>
      </c>
      <c r="AZ35" s="329">
        <v>3988300</v>
      </c>
      <c r="BA35" s="328">
        <v>0</v>
      </c>
    </row>
    <row r="36" spans="1:53" x14ac:dyDescent="0.2">
      <c r="A36" s="335" t="s">
        <v>95</v>
      </c>
      <c r="B36" s="334" t="s">
        <v>220</v>
      </c>
      <c r="C36" s="333" t="s">
        <v>95</v>
      </c>
      <c r="D36" s="332">
        <v>1406700</v>
      </c>
      <c r="E36" s="440">
        <v>109900</v>
      </c>
      <c r="F36" s="439">
        <v>109900</v>
      </c>
      <c r="G36" s="441">
        <v>109900</v>
      </c>
      <c r="H36" s="440">
        <v>113800</v>
      </c>
      <c r="I36" s="439">
        <v>113800</v>
      </c>
      <c r="J36" s="441">
        <v>113800</v>
      </c>
      <c r="K36" s="440">
        <v>113800</v>
      </c>
      <c r="L36" s="439">
        <v>113800</v>
      </c>
      <c r="M36" s="441">
        <v>113800</v>
      </c>
      <c r="N36" s="445">
        <v>0</v>
      </c>
      <c r="O36" s="440">
        <v>113800</v>
      </c>
      <c r="P36" s="439">
        <v>113800</v>
      </c>
      <c r="Q36" s="441">
        <v>113800</v>
      </c>
      <c r="R36" s="440">
        <v>113800</v>
      </c>
      <c r="S36" s="439">
        <v>113800</v>
      </c>
      <c r="T36" s="441">
        <v>113800</v>
      </c>
      <c r="U36" s="446">
        <v>109670</v>
      </c>
      <c r="V36" s="439">
        <v>113800</v>
      </c>
      <c r="W36" s="441">
        <v>113800</v>
      </c>
      <c r="X36" s="445">
        <v>4130</v>
      </c>
      <c r="Y36" s="440">
        <v>109670</v>
      </c>
      <c r="Z36" s="439">
        <v>109670</v>
      </c>
      <c r="AA36" s="441">
        <v>109670</v>
      </c>
      <c r="AB36" s="440">
        <v>118670</v>
      </c>
      <c r="AC36" s="439">
        <v>118670</v>
      </c>
      <c r="AD36" s="441">
        <v>0</v>
      </c>
      <c r="AE36" s="445">
        <v>0</v>
      </c>
      <c r="AF36" s="440">
        <v>118670</v>
      </c>
      <c r="AG36" s="439">
        <v>118670</v>
      </c>
      <c r="AH36" s="441">
        <v>237340</v>
      </c>
      <c r="AI36" s="440">
        <v>118670</v>
      </c>
      <c r="AJ36" s="439">
        <v>118670</v>
      </c>
      <c r="AK36" s="441">
        <v>118670</v>
      </c>
      <c r="AL36" s="440">
        <v>118670</v>
      </c>
      <c r="AM36" s="439">
        <v>118670</v>
      </c>
      <c r="AN36" s="441">
        <v>118670</v>
      </c>
      <c r="AO36" s="440">
        <v>118670</v>
      </c>
      <c r="AP36" s="439">
        <v>0</v>
      </c>
      <c r="AQ36" s="441">
        <v>0</v>
      </c>
      <c r="AR36" s="481"/>
      <c r="AS36" s="106"/>
      <c r="AT36" s="104">
        <v>0</v>
      </c>
      <c r="AU36" s="331">
        <f t="shared" si="2"/>
        <v>1381920</v>
      </c>
      <c r="AV36" s="330">
        <v>593350</v>
      </c>
      <c r="AW36" s="329">
        <v>788570</v>
      </c>
      <c r="AX36" s="329">
        <v>788570</v>
      </c>
      <c r="AY36" s="328">
        <v>0</v>
      </c>
      <c r="AZ36" s="329">
        <v>788570</v>
      </c>
      <c r="BA36" s="328">
        <v>0</v>
      </c>
    </row>
    <row r="37" spans="1:53" ht="13.5" customHeight="1" x14ac:dyDescent="0.2">
      <c r="A37" s="335" t="s">
        <v>95</v>
      </c>
      <c r="B37" s="334" t="s">
        <v>98</v>
      </c>
      <c r="C37" s="333" t="s">
        <v>95</v>
      </c>
      <c r="D37" s="332">
        <v>749650</v>
      </c>
      <c r="E37" s="440">
        <v>187412</v>
      </c>
      <c r="F37" s="439">
        <v>187412</v>
      </c>
      <c r="G37" s="441">
        <v>187412</v>
      </c>
      <c r="H37" s="440">
        <v>0</v>
      </c>
      <c r="I37" s="439">
        <v>0</v>
      </c>
      <c r="J37" s="441">
        <v>0</v>
      </c>
      <c r="K37" s="440">
        <v>0</v>
      </c>
      <c r="L37" s="439">
        <v>0</v>
      </c>
      <c r="M37" s="441">
        <v>0</v>
      </c>
      <c r="N37" s="445">
        <v>0</v>
      </c>
      <c r="O37" s="440">
        <v>187412</v>
      </c>
      <c r="P37" s="439">
        <v>187412</v>
      </c>
      <c r="Q37" s="441">
        <v>187412</v>
      </c>
      <c r="R37" s="440">
        <v>0</v>
      </c>
      <c r="S37" s="439">
        <v>0</v>
      </c>
      <c r="T37" s="441">
        <v>0</v>
      </c>
      <c r="U37" s="440">
        <v>0</v>
      </c>
      <c r="V37" s="439">
        <v>0</v>
      </c>
      <c r="W37" s="441">
        <v>0</v>
      </c>
      <c r="X37" s="445">
        <v>0</v>
      </c>
      <c r="Y37" s="440">
        <v>187412</v>
      </c>
      <c r="Z37" s="439">
        <v>187412</v>
      </c>
      <c r="AA37" s="441">
        <v>187412</v>
      </c>
      <c r="AB37" s="440">
        <v>0</v>
      </c>
      <c r="AC37" s="439">
        <v>0</v>
      </c>
      <c r="AD37" s="441">
        <v>0</v>
      </c>
      <c r="AE37" s="445">
        <v>0</v>
      </c>
      <c r="AF37" s="440">
        <v>0</v>
      </c>
      <c r="AG37" s="439">
        <v>0</v>
      </c>
      <c r="AH37" s="441">
        <v>0</v>
      </c>
      <c r="AI37" s="440">
        <v>187414</v>
      </c>
      <c r="AJ37" s="439">
        <v>187414</v>
      </c>
      <c r="AK37" s="441">
        <v>187414</v>
      </c>
      <c r="AL37" s="440">
        <v>0</v>
      </c>
      <c r="AM37" s="439">
        <v>0</v>
      </c>
      <c r="AN37" s="441">
        <v>0</v>
      </c>
      <c r="AO37" s="440">
        <v>0</v>
      </c>
      <c r="AP37" s="439">
        <v>0</v>
      </c>
      <c r="AQ37" s="441">
        <v>0</v>
      </c>
      <c r="AR37" s="481"/>
      <c r="AS37" s="106"/>
      <c r="AT37" s="104">
        <v>0</v>
      </c>
      <c r="AU37" s="331">
        <f t="shared" si="2"/>
        <v>749650</v>
      </c>
      <c r="AV37" s="330">
        <v>187414</v>
      </c>
      <c r="AW37" s="329">
        <v>562236</v>
      </c>
      <c r="AX37" s="329">
        <v>562236</v>
      </c>
      <c r="AY37" s="328">
        <v>0</v>
      </c>
      <c r="AZ37" s="329">
        <v>562236</v>
      </c>
      <c r="BA37" s="328">
        <v>0</v>
      </c>
    </row>
    <row r="38" spans="1:53" x14ac:dyDescent="0.2">
      <c r="A38" s="335" t="s">
        <v>95</v>
      </c>
      <c r="B38" s="334" t="s">
        <v>99</v>
      </c>
      <c r="C38" s="333" t="s">
        <v>95</v>
      </c>
      <c r="D38" s="332">
        <v>46381</v>
      </c>
      <c r="E38" s="440">
        <v>46381</v>
      </c>
      <c r="F38" s="439">
        <v>46381</v>
      </c>
      <c r="G38" s="441">
        <v>46381</v>
      </c>
      <c r="H38" s="440">
        <v>0</v>
      </c>
      <c r="I38" s="439">
        <v>0</v>
      </c>
      <c r="J38" s="441">
        <v>0</v>
      </c>
      <c r="K38" s="440">
        <v>0</v>
      </c>
      <c r="L38" s="439">
        <v>0</v>
      </c>
      <c r="M38" s="441">
        <v>0</v>
      </c>
      <c r="N38" s="445">
        <v>0</v>
      </c>
      <c r="O38" s="440">
        <v>0</v>
      </c>
      <c r="P38" s="439">
        <v>0</v>
      </c>
      <c r="Q38" s="441">
        <v>0</v>
      </c>
      <c r="R38" s="440">
        <v>0</v>
      </c>
      <c r="S38" s="439">
        <v>0</v>
      </c>
      <c r="T38" s="441">
        <v>0</v>
      </c>
      <c r="U38" s="440">
        <v>0</v>
      </c>
      <c r="V38" s="439">
        <v>0</v>
      </c>
      <c r="W38" s="441">
        <v>0</v>
      </c>
      <c r="X38" s="445">
        <v>0</v>
      </c>
      <c r="Y38" s="440">
        <v>0</v>
      </c>
      <c r="Z38" s="439">
        <v>0</v>
      </c>
      <c r="AA38" s="441">
        <v>0</v>
      </c>
      <c r="AB38" s="440">
        <v>0</v>
      </c>
      <c r="AC38" s="439">
        <v>0</v>
      </c>
      <c r="AD38" s="441">
        <v>0</v>
      </c>
      <c r="AE38" s="445">
        <v>0</v>
      </c>
      <c r="AF38" s="440">
        <v>0</v>
      </c>
      <c r="AG38" s="439">
        <v>0</v>
      </c>
      <c r="AH38" s="441">
        <v>0</v>
      </c>
      <c r="AI38" s="440">
        <v>0</v>
      </c>
      <c r="AJ38" s="439">
        <v>0</v>
      </c>
      <c r="AK38" s="441">
        <v>0</v>
      </c>
      <c r="AL38" s="440">
        <v>0</v>
      </c>
      <c r="AM38" s="439">
        <v>0</v>
      </c>
      <c r="AN38" s="441">
        <v>0</v>
      </c>
      <c r="AO38" s="440">
        <v>0</v>
      </c>
      <c r="AP38" s="439">
        <v>0</v>
      </c>
      <c r="AQ38" s="441">
        <v>0</v>
      </c>
      <c r="AR38" s="481">
        <v>0</v>
      </c>
      <c r="AS38" s="106"/>
      <c r="AT38" s="104">
        <v>0</v>
      </c>
      <c r="AU38" s="331">
        <f t="shared" si="2"/>
        <v>46381</v>
      </c>
      <c r="AV38" s="330">
        <v>0</v>
      </c>
      <c r="AW38" s="329">
        <v>46381</v>
      </c>
      <c r="AX38" s="329">
        <v>46381</v>
      </c>
      <c r="AY38" s="328">
        <v>0</v>
      </c>
      <c r="AZ38" s="329">
        <v>46381</v>
      </c>
      <c r="BA38" s="328">
        <v>0</v>
      </c>
    </row>
    <row r="39" spans="1:53" x14ac:dyDescent="0.2">
      <c r="A39" s="335" t="s">
        <v>95</v>
      </c>
      <c r="B39" s="334" t="s">
        <v>100</v>
      </c>
      <c r="C39" s="333" t="s">
        <v>95</v>
      </c>
      <c r="D39" s="332">
        <v>311780</v>
      </c>
      <c r="E39" s="440">
        <v>203556</v>
      </c>
      <c r="F39" s="439">
        <v>311780</v>
      </c>
      <c r="G39" s="441">
        <v>311780</v>
      </c>
      <c r="H39" s="440">
        <v>0</v>
      </c>
      <c r="I39" s="439">
        <v>0</v>
      </c>
      <c r="J39" s="441">
        <v>0</v>
      </c>
      <c r="K39" s="440">
        <v>0</v>
      </c>
      <c r="L39" s="439">
        <v>0</v>
      </c>
      <c r="M39" s="441">
        <v>0</v>
      </c>
      <c r="N39" s="445">
        <v>108224</v>
      </c>
      <c r="O39" s="440">
        <v>0</v>
      </c>
      <c r="P39" s="439">
        <v>0</v>
      </c>
      <c r="Q39" s="441">
        <v>0</v>
      </c>
      <c r="R39" s="440">
        <v>0</v>
      </c>
      <c r="S39" s="439">
        <v>0</v>
      </c>
      <c r="T39" s="441">
        <v>0</v>
      </c>
      <c r="U39" s="440">
        <v>0</v>
      </c>
      <c r="V39" s="439">
        <v>0</v>
      </c>
      <c r="W39" s="441">
        <v>0</v>
      </c>
      <c r="X39" s="445">
        <v>0</v>
      </c>
      <c r="Y39" s="440">
        <v>0</v>
      </c>
      <c r="Z39" s="439">
        <v>0</v>
      </c>
      <c r="AA39" s="441">
        <v>0</v>
      </c>
      <c r="AB39" s="440">
        <v>0</v>
      </c>
      <c r="AC39" s="439">
        <v>0</v>
      </c>
      <c r="AD39" s="441">
        <v>0</v>
      </c>
      <c r="AE39" s="445">
        <v>0</v>
      </c>
      <c r="AF39" s="440">
        <v>0</v>
      </c>
      <c r="AG39" s="439">
        <v>0</v>
      </c>
      <c r="AH39" s="441">
        <v>0</v>
      </c>
      <c r="AI39" s="440">
        <v>0</v>
      </c>
      <c r="AJ39" s="439">
        <v>0</v>
      </c>
      <c r="AK39" s="441">
        <v>0</v>
      </c>
      <c r="AL39" s="440">
        <v>0</v>
      </c>
      <c r="AM39" s="439">
        <v>0</v>
      </c>
      <c r="AN39" s="441">
        <v>0</v>
      </c>
      <c r="AO39" s="440">
        <v>0</v>
      </c>
      <c r="AP39" s="439">
        <v>0</v>
      </c>
      <c r="AQ39" s="441">
        <v>0</v>
      </c>
      <c r="AR39" s="481">
        <v>0</v>
      </c>
      <c r="AS39" s="106"/>
      <c r="AT39" s="104">
        <v>0</v>
      </c>
      <c r="AU39" s="331">
        <f t="shared" si="2"/>
        <v>311780</v>
      </c>
      <c r="AV39" s="330">
        <v>0</v>
      </c>
      <c r="AW39" s="329">
        <v>311780</v>
      </c>
      <c r="AX39" s="329">
        <v>311780</v>
      </c>
      <c r="AY39" s="328">
        <v>0</v>
      </c>
      <c r="AZ39" s="329">
        <v>311780</v>
      </c>
      <c r="BA39" s="328">
        <v>0</v>
      </c>
    </row>
    <row r="40" spans="1:53" ht="15" thickBot="1" x14ac:dyDescent="0.25">
      <c r="A40" s="327" t="s">
        <v>95</v>
      </c>
      <c r="B40" s="326" t="s">
        <v>101</v>
      </c>
      <c r="C40" s="325" t="s">
        <v>95</v>
      </c>
      <c r="D40" s="324">
        <v>32790</v>
      </c>
      <c r="E40" s="442">
        <v>32790</v>
      </c>
      <c r="F40" s="443">
        <v>15371</v>
      </c>
      <c r="G40" s="441">
        <v>15371</v>
      </c>
      <c r="H40" s="442">
        <v>0</v>
      </c>
      <c r="I40" s="443">
        <v>0</v>
      </c>
      <c r="J40" s="441">
        <v>0</v>
      </c>
      <c r="K40" s="442">
        <v>0</v>
      </c>
      <c r="L40" s="443">
        <v>0</v>
      </c>
      <c r="M40" s="441">
        <v>0</v>
      </c>
      <c r="N40" s="445">
        <v>-17419</v>
      </c>
      <c r="O40" s="442">
        <v>0</v>
      </c>
      <c r="P40" s="443">
        <v>0</v>
      </c>
      <c r="Q40" s="441">
        <v>0</v>
      </c>
      <c r="R40" s="442">
        <v>0</v>
      </c>
      <c r="S40" s="443">
        <v>0</v>
      </c>
      <c r="T40" s="441">
        <v>0</v>
      </c>
      <c r="U40" s="442">
        <v>0</v>
      </c>
      <c r="V40" s="443">
        <v>0</v>
      </c>
      <c r="W40" s="441">
        <v>0</v>
      </c>
      <c r="X40" s="445">
        <v>0</v>
      </c>
      <c r="Y40" s="442">
        <v>0</v>
      </c>
      <c r="Z40" s="443">
        <v>0</v>
      </c>
      <c r="AA40" s="441">
        <v>0</v>
      </c>
      <c r="AB40" s="442">
        <v>0</v>
      </c>
      <c r="AC40" s="443">
        <v>0</v>
      </c>
      <c r="AD40" s="441">
        <v>0</v>
      </c>
      <c r="AE40" s="445">
        <v>0</v>
      </c>
      <c r="AF40" s="442">
        <v>0</v>
      </c>
      <c r="AG40" s="443">
        <v>0</v>
      </c>
      <c r="AH40" s="441">
        <v>0</v>
      </c>
      <c r="AI40" s="442">
        <v>0</v>
      </c>
      <c r="AJ40" s="443">
        <v>0</v>
      </c>
      <c r="AK40" s="441">
        <v>0</v>
      </c>
      <c r="AL40" s="442">
        <v>0</v>
      </c>
      <c r="AM40" s="443">
        <v>0</v>
      </c>
      <c r="AN40" s="441">
        <v>0</v>
      </c>
      <c r="AO40" s="442">
        <v>0</v>
      </c>
      <c r="AP40" s="443">
        <v>0</v>
      </c>
      <c r="AQ40" s="441">
        <v>0</v>
      </c>
      <c r="AR40" s="483">
        <v>0</v>
      </c>
      <c r="AS40" s="107"/>
      <c r="AT40" s="105">
        <v>0</v>
      </c>
      <c r="AU40" s="323">
        <f t="shared" si="2"/>
        <v>15371</v>
      </c>
      <c r="AV40" s="322">
        <v>0</v>
      </c>
      <c r="AW40" s="321">
        <v>15371</v>
      </c>
      <c r="AX40" s="321">
        <v>15371</v>
      </c>
      <c r="AY40" s="320">
        <v>0</v>
      </c>
      <c r="AZ40" s="321">
        <v>15371</v>
      </c>
      <c r="BA40" s="320">
        <v>0</v>
      </c>
    </row>
    <row r="41" spans="1:53" s="13" customFormat="1" ht="15" x14ac:dyDescent="0.25">
      <c r="A41" s="111"/>
      <c r="B41" s="83" t="s">
        <v>102</v>
      </c>
      <c r="C41" s="207"/>
      <c r="D41" s="112"/>
      <c r="E41" s="113">
        <f t="shared" ref="E41:M41" si="3">SUM(E11:E32)</f>
        <v>2250000</v>
      </c>
      <c r="F41" s="114">
        <f t="shared" si="3"/>
        <v>2250000</v>
      </c>
      <c r="G41" s="115">
        <f t="shared" si="3"/>
        <v>2250000</v>
      </c>
      <c r="H41" s="113">
        <f t="shared" si="3"/>
        <v>0</v>
      </c>
      <c r="I41" s="114">
        <f t="shared" si="3"/>
        <v>0</v>
      </c>
      <c r="J41" s="115">
        <f t="shared" si="3"/>
        <v>0</v>
      </c>
      <c r="K41" s="113">
        <f t="shared" si="3"/>
        <v>0</v>
      </c>
      <c r="L41" s="114">
        <f t="shared" si="3"/>
        <v>0</v>
      </c>
      <c r="M41" s="115">
        <f t="shared" si="3"/>
        <v>0</v>
      </c>
      <c r="N41" s="273"/>
      <c r="O41" s="113">
        <f t="shared" ref="O41:W41" si="4">SUM(O11:O32)</f>
        <v>3450000</v>
      </c>
      <c r="P41" s="114">
        <f t="shared" si="4"/>
        <v>0</v>
      </c>
      <c r="Q41" s="115">
        <f t="shared" si="4"/>
        <v>0</v>
      </c>
      <c r="R41" s="113">
        <f t="shared" si="4"/>
        <v>1200000</v>
      </c>
      <c r="S41" s="114">
        <f t="shared" si="4"/>
        <v>1200000</v>
      </c>
      <c r="T41" s="115">
        <f t="shared" si="4"/>
        <v>1200000</v>
      </c>
      <c r="U41" s="113">
        <f t="shared" si="4"/>
        <v>2000000</v>
      </c>
      <c r="V41" s="114">
        <f t="shared" si="4"/>
        <v>2000000</v>
      </c>
      <c r="W41" s="115">
        <f t="shared" si="4"/>
        <v>0</v>
      </c>
      <c r="X41" s="273"/>
      <c r="Y41" s="113">
        <f t="shared" ref="Y41:AD41" si="5">SUM(Y11:Y32)</f>
        <v>8450000</v>
      </c>
      <c r="Z41" s="114">
        <f t="shared" si="5"/>
        <v>1350000</v>
      </c>
      <c r="AA41" s="115">
        <f t="shared" si="5"/>
        <v>3350000</v>
      </c>
      <c r="AB41" s="113">
        <f t="shared" si="5"/>
        <v>0</v>
      </c>
      <c r="AC41" s="114">
        <f t="shared" si="5"/>
        <v>1350000</v>
      </c>
      <c r="AD41" s="115">
        <f t="shared" si="5"/>
        <v>1350000</v>
      </c>
      <c r="AE41" s="273"/>
      <c r="AF41" s="113">
        <f t="shared" ref="AF41:AU41" si="6">SUM(AF11:AF32)</f>
        <v>2289953</v>
      </c>
      <c r="AG41" s="114">
        <f t="shared" si="6"/>
        <v>4203464</v>
      </c>
      <c r="AH41" s="115">
        <f t="shared" si="6"/>
        <v>39953</v>
      </c>
      <c r="AI41" s="113">
        <f t="shared" si="6"/>
        <v>3200000</v>
      </c>
      <c r="AJ41" s="114">
        <f t="shared" si="6"/>
        <v>0</v>
      </c>
      <c r="AK41" s="115">
        <f t="shared" si="6"/>
        <v>4163511</v>
      </c>
      <c r="AL41" s="113">
        <f t="shared" si="6"/>
        <v>1750000</v>
      </c>
      <c r="AM41" s="114">
        <f t="shared" si="6"/>
        <v>1140000</v>
      </c>
      <c r="AN41" s="115">
        <f t="shared" si="6"/>
        <v>1140000</v>
      </c>
      <c r="AO41" s="113">
        <f t="shared" si="6"/>
        <v>7551034</v>
      </c>
      <c r="AP41" s="114">
        <f t="shared" si="6"/>
        <v>0</v>
      </c>
      <c r="AQ41" s="115">
        <f t="shared" si="6"/>
        <v>0</v>
      </c>
      <c r="AR41" s="484">
        <f t="shared" si="6"/>
        <v>0</v>
      </c>
      <c r="AS41" s="476">
        <f t="shared" si="6"/>
        <v>0</v>
      </c>
      <c r="AT41" s="116">
        <f t="shared" si="6"/>
        <v>0</v>
      </c>
      <c r="AU41" s="319">
        <f t="shared" si="6"/>
        <v>22940987</v>
      </c>
      <c r="AV41" s="318">
        <f t="shared" ref="AV41:AV43" si="7">AU41-AX41</f>
        <v>9447523</v>
      </c>
      <c r="AW41" s="318">
        <v>0</v>
      </c>
      <c r="AX41" s="318">
        <f>SUM(F41,I41,L41,P41,S41,V41,Z41,AC41,AG41,AJ41,AM41,AP41,AR41)</f>
        <v>13493464</v>
      </c>
      <c r="AY41" s="206">
        <f t="shared" ref="AY41:AY43" si="8">AW41-AX41</f>
        <v>-13493464</v>
      </c>
      <c r="AZ41" s="318">
        <f>SUM(G41,J41,M41,Q41,T41,W41,AA41,AD41,AH41,AK41,AN41,AQ41,AT41)</f>
        <v>13493464</v>
      </c>
      <c r="BA41" s="206">
        <f t="shared" ref="BA41:BA43" si="9">SUM(AX41-AZ41)</f>
        <v>0</v>
      </c>
    </row>
    <row r="42" spans="1:53" s="13" customFormat="1" ht="15" x14ac:dyDescent="0.25">
      <c r="A42" s="126"/>
      <c r="B42" s="127" t="s">
        <v>103</v>
      </c>
      <c r="C42" s="205"/>
      <c r="D42" s="128"/>
      <c r="E42" s="129">
        <f t="shared" ref="E42:G42" si="10">E34</f>
        <v>34641</v>
      </c>
      <c r="F42" s="130">
        <f t="shared" si="10"/>
        <v>34641</v>
      </c>
      <c r="G42" s="131">
        <f t="shared" si="10"/>
        <v>34641</v>
      </c>
      <c r="H42" s="129">
        <f t="shared" ref="H42:M42" si="11">H34</f>
        <v>34641</v>
      </c>
      <c r="I42" s="130">
        <f t="shared" si="11"/>
        <v>34641</v>
      </c>
      <c r="J42" s="131">
        <f t="shared" si="11"/>
        <v>34641</v>
      </c>
      <c r="K42" s="129">
        <f t="shared" si="11"/>
        <v>34641</v>
      </c>
      <c r="L42" s="130">
        <f t="shared" si="11"/>
        <v>34641</v>
      </c>
      <c r="M42" s="131">
        <f t="shared" si="11"/>
        <v>34641</v>
      </c>
      <c r="N42" s="274"/>
      <c r="O42" s="129">
        <f t="shared" ref="O42:W42" si="12">O34</f>
        <v>34641</v>
      </c>
      <c r="P42" s="130">
        <f t="shared" si="12"/>
        <v>34641</v>
      </c>
      <c r="Q42" s="131">
        <f t="shared" si="12"/>
        <v>34641</v>
      </c>
      <c r="R42" s="129">
        <f t="shared" si="12"/>
        <v>34641</v>
      </c>
      <c r="S42" s="130">
        <f t="shared" si="12"/>
        <v>34641</v>
      </c>
      <c r="T42" s="131">
        <f t="shared" si="12"/>
        <v>34641</v>
      </c>
      <c r="U42" s="129">
        <f t="shared" si="12"/>
        <v>34641</v>
      </c>
      <c r="V42" s="130">
        <f t="shared" si="12"/>
        <v>34641</v>
      </c>
      <c r="W42" s="131">
        <f t="shared" si="12"/>
        <v>34641</v>
      </c>
      <c r="X42" s="274"/>
      <c r="Y42" s="129">
        <f t="shared" ref="Y42:AD42" si="13">Y34</f>
        <v>34641</v>
      </c>
      <c r="Z42" s="130">
        <f t="shared" si="13"/>
        <v>34641</v>
      </c>
      <c r="AA42" s="131">
        <f t="shared" si="13"/>
        <v>34641</v>
      </c>
      <c r="AB42" s="129">
        <f t="shared" si="13"/>
        <v>34641</v>
      </c>
      <c r="AC42" s="130">
        <f t="shared" si="13"/>
        <v>34641</v>
      </c>
      <c r="AD42" s="131">
        <f t="shared" si="13"/>
        <v>34641</v>
      </c>
      <c r="AE42" s="274"/>
      <c r="AF42" s="129">
        <f t="shared" ref="AF42:AQ42" si="14">AF34</f>
        <v>34641</v>
      </c>
      <c r="AG42" s="130">
        <f t="shared" si="14"/>
        <v>34641</v>
      </c>
      <c r="AH42" s="131">
        <f t="shared" si="14"/>
        <v>34641</v>
      </c>
      <c r="AI42" s="129">
        <f t="shared" si="14"/>
        <v>34641</v>
      </c>
      <c r="AJ42" s="130">
        <f t="shared" si="14"/>
        <v>34641</v>
      </c>
      <c r="AK42" s="131">
        <f t="shared" si="14"/>
        <v>34641</v>
      </c>
      <c r="AL42" s="129">
        <f t="shared" si="14"/>
        <v>34641</v>
      </c>
      <c r="AM42" s="130">
        <f t="shared" si="14"/>
        <v>34641</v>
      </c>
      <c r="AN42" s="131">
        <f t="shared" si="14"/>
        <v>34641</v>
      </c>
      <c r="AO42" s="129">
        <f t="shared" si="14"/>
        <v>34641</v>
      </c>
      <c r="AP42" s="130">
        <f t="shared" si="14"/>
        <v>0</v>
      </c>
      <c r="AQ42" s="131">
        <f t="shared" si="14"/>
        <v>0</v>
      </c>
      <c r="AR42" s="485">
        <f t="shared" ref="AR42:AU42" si="15">AR34</f>
        <v>0</v>
      </c>
      <c r="AS42" s="477">
        <f t="shared" si="15"/>
        <v>0</v>
      </c>
      <c r="AT42" s="132">
        <f t="shared" si="15"/>
        <v>0</v>
      </c>
      <c r="AU42" s="317">
        <f t="shared" si="15"/>
        <v>415692</v>
      </c>
      <c r="AV42" s="316">
        <f t="shared" si="7"/>
        <v>34641</v>
      </c>
      <c r="AW42" s="316">
        <v>0</v>
      </c>
      <c r="AX42" s="316">
        <f>SUM(F42,I42,L42,P42,S42,V42,Z42,AC42,AG42,AJ42,AM42,AP42,AR42)</f>
        <v>381051</v>
      </c>
      <c r="AY42" s="204">
        <f t="shared" si="8"/>
        <v>-381051</v>
      </c>
      <c r="AZ42" s="316">
        <f>SUM(G42,J42,M42,Q42,T42,W42,AA42,AD42,AH42,AK42,AN42,AQ42,AT42)</f>
        <v>381051</v>
      </c>
      <c r="BA42" s="204">
        <f t="shared" si="9"/>
        <v>0</v>
      </c>
    </row>
    <row r="43" spans="1:53" s="13" customFormat="1" ht="15.75" thickBot="1" x14ac:dyDescent="0.3">
      <c r="A43" s="117"/>
      <c r="B43" s="93" t="s">
        <v>104</v>
      </c>
      <c r="C43" s="203"/>
      <c r="D43" s="118"/>
      <c r="E43" s="119">
        <f t="shared" ref="E43:G43" si="16">SUM(E35:E40)</f>
        <v>1134539</v>
      </c>
      <c r="F43" s="120">
        <f t="shared" si="16"/>
        <v>1225344</v>
      </c>
      <c r="G43" s="121">
        <f t="shared" si="16"/>
        <v>1225344</v>
      </c>
      <c r="H43" s="119">
        <f t="shared" ref="H43:M43" si="17">SUM(H35:H40)</f>
        <v>686100</v>
      </c>
      <c r="I43" s="120">
        <f t="shared" si="17"/>
        <v>686100</v>
      </c>
      <c r="J43" s="121">
        <f t="shared" si="17"/>
        <v>686100</v>
      </c>
      <c r="K43" s="119">
        <f t="shared" si="17"/>
        <v>686100</v>
      </c>
      <c r="L43" s="120">
        <f t="shared" si="17"/>
        <v>686100</v>
      </c>
      <c r="M43" s="121">
        <f t="shared" si="17"/>
        <v>686100</v>
      </c>
      <c r="N43" s="275"/>
      <c r="O43" s="119">
        <f t="shared" ref="O43:W43" si="18">SUM(O35:O40)</f>
        <v>873512</v>
      </c>
      <c r="P43" s="120">
        <f t="shared" si="18"/>
        <v>873512</v>
      </c>
      <c r="Q43" s="121">
        <f t="shared" si="18"/>
        <v>873512</v>
      </c>
      <c r="R43" s="119">
        <f t="shared" si="18"/>
        <v>686100</v>
      </c>
      <c r="S43" s="120">
        <f t="shared" si="18"/>
        <v>686100</v>
      </c>
      <c r="T43" s="121">
        <f t="shared" si="18"/>
        <v>686100</v>
      </c>
      <c r="U43" s="119">
        <f t="shared" si="18"/>
        <v>681970</v>
      </c>
      <c r="V43" s="120">
        <f t="shared" si="18"/>
        <v>686100</v>
      </c>
      <c r="W43" s="121">
        <f t="shared" si="18"/>
        <v>686100</v>
      </c>
      <c r="X43" s="275"/>
      <c r="Y43" s="119">
        <f t="shared" ref="Y43:AD43" si="19">SUM(Y35:Y40)</f>
        <v>869382</v>
      </c>
      <c r="Z43" s="120">
        <f t="shared" si="19"/>
        <v>869382</v>
      </c>
      <c r="AA43" s="121">
        <f t="shared" si="19"/>
        <v>869382</v>
      </c>
      <c r="AB43" s="119">
        <f t="shared" si="19"/>
        <v>690970</v>
      </c>
      <c r="AC43" s="120">
        <f t="shared" si="19"/>
        <v>690970</v>
      </c>
      <c r="AD43" s="121">
        <f t="shared" si="19"/>
        <v>0</v>
      </c>
      <c r="AE43" s="275"/>
      <c r="AF43" s="119">
        <f t="shared" ref="AF43:AQ43" si="20">SUM(AF35:AF40)</f>
        <v>690970</v>
      </c>
      <c r="AG43" s="120">
        <f t="shared" si="20"/>
        <v>690970</v>
      </c>
      <c r="AH43" s="121">
        <f t="shared" si="20"/>
        <v>1381940</v>
      </c>
      <c r="AI43" s="119">
        <f t="shared" si="20"/>
        <v>878384</v>
      </c>
      <c r="AJ43" s="120">
        <f t="shared" si="20"/>
        <v>878384</v>
      </c>
      <c r="AK43" s="121">
        <f t="shared" si="20"/>
        <v>878384</v>
      </c>
      <c r="AL43" s="119">
        <f t="shared" si="20"/>
        <v>690970</v>
      </c>
      <c r="AM43" s="120">
        <f t="shared" si="20"/>
        <v>690970</v>
      </c>
      <c r="AN43" s="121">
        <f t="shared" si="20"/>
        <v>690970</v>
      </c>
      <c r="AO43" s="119">
        <f t="shared" si="20"/>
        <v>690970</v>
      </c>
      <c r="AP43" s="120">
        <f t="shared" si="20"/>
        <v>0</v>
      </c>
      <c r="AQ43" s="121">
        <f t="shared" si="20"/>
        <v>0</v>
      </c>
      <c r="AR43" s="486">
        <f t="shared" ref="AR43:AU43" si="21">SUM(AR35:AR40)</f>
        <v>0</v>
      </c>
      <c r="AS43" s="478">
        <f t="shared" si="21"/>
        <v>0</v>
      </c>
      <c r="AT43" s="122">
        <f t="shared" si="21"/>
        <v>0</v>
      </c>
      <c r="AU43" s="315">
        <f t="shared" si="21"/>
        <v>9354902</v>
      </c>
      <c r="AV43" s="314">
        <f t="shared" si="7"/>
        <v>690970</v>
      </c>
      <c r="AW43" s="314">
        <v>0</v>
      </c>
      <c r="AX43" s="314">
        <f>SUM(F43,I43,L43,P43,S43,V43,Z43,AC43,AG43,AJ43,AM43,AP43,AR43)</f>
        <v>8663932</v>
      </c>
      <c r="AY43" s="202">
        <f t="shared" si="8"/>
        <v>-8663932</v>
      </c>
      <c r="AZ43" s="314">
        <f>SUM(G43,J43,M43,Q43,T43,W43,AA43,AD43,AH43,AK43,AN43,AQ43,AT43)</f>
        <v>8663932</v>
      </c>
      <c r="BA43" s="202">
        <f t="shared" si="9"/>
        <v>0</v>
      </c>
    </row>
    <row r="44" spans="1:53" s="13" customFormat="1" ht="15.75" thickBot="1" x14ac:dyDescent="0.3">
      <c r="A44" s="619" t="s">
        <v>105</v>
      </c>
      <c r="B44" s="620"/>
      <c r="C44" s="201"/>
      <c r="D44" s="123">
        <f t="shared" ref="D44:AQ44" si="22">SUM(D10:D40)</f>
        <v>37201980</v>
      </c>
      <c r="E44" s="108">
        <f t="shared" si="22"/>
        <v>3419180</v>
      </c>
      <c r="F44" s="109">
        <f t="shared" si="22"/>
        <v>3509985</v>
      </c>
      <c r="G44" s="110">
        <f t="shared" si="22"/>
        <v>3509985</v>
      </c>
      <c r="H44" s="108">
        <f t="shared" si="22"/>
        <v>720741</v>
      </c>
      <c r="I44" s="109">
        <f t="shared" si="22"/>
        <v>720741</v>
      </c>
      <c r="J44" s="110">
        <f t="shared" si="22"/>
        <v>720741</v>
      </c>
      <c r="K44" s="108">
        <f t="shared" si="22"/>
        <v>720741</v>
      </c>
      <c r="L44" s="109">
        <f t="shared" si="22"/>
        <v>720741</v>
      </c>
      <c r="M44" s="110">
        <f t="shared" si="22"/>
        <v>720741</v>
      </c>
      <c r="N44" s="270">
        <f t="shared" si="22"/>
        <v>90805</v>
      </c>
      <c r="O44" s="108">
        <f t="shared" si="22"/>
        <v>4358153</v>
      </c>
      <c r="P44" s="109">
        <f t="shared" si="22"/>
        <v>908153</v>
      </c>
      <c r="Q44" s="110">
        <f t="shared" si="22"/>
        <v>908153</v>
      </c>
      <c r="R44" s="108">
        <f t="shared" si="22"/>
        <v>1920741</v>
      </c>
      <c r="S44" s="109">
        <f t="shared" si="22"/>
        <v>1920741</v>
      </c>
      <c r="T44" s="110">
        <f t="shared" si="22"/>
        <v>1920741</v>
      </c>
      <c r="U44" s="108">
        <f t="shared" si="22"/>
        <v>2716611</v>
      </c>
      <c r="V44" s="109">
        <f t="shared" si="22"/>
        <v>2720741</v>
      </c>
      <c r="W44" s="110">
        <f t="shared" si="22"/>
        <v>720741</v>
      </c>
      <c r="X44" s="270">
        <f t="shared" si="22"/>
        <v>-3445870</v>
      </c>
      <c r="Y44" s="108">
        <f t="shared" si="22"/>
        <v>9354023</v>
      </c>
      <c r="Z44" s="109">
        <f t="shared" si="22"/>
        <v>2254023</v>
      </c>
      <c r="AA44" s="110">
        <f t="shared" si="22"/>
        <v>4254023</v>
      </c>
      <c r="AB44" s="108">
        <f t="shared" si="22"/>
        <v>725611</v>
      </c>
      <c r="AC44" s="109">
        <f t="shared" si="22"/>
        <v>2075611</v>
      </c>
      <c r="AD44" s="110">
        <f t="shared" si="22"/>
        <v>1384641</v>
      </c>
      <c r="AE44" s="270">
        <f t="shared" si="22"/>
        <v>-5750000</v>
      </c>
      <c r="AF44" s="108">
        <f t="shared" si="22"/>
        <v>3015564</v>
      </c>
      <c r="AG44" s="109">
        <f t="shared" si="22"/>
        <v>4929075</v>
      </c>
      <c r="AH44" s="110">
        <f t="shared" si="22"/>
        <v>1456534</v>
      </c>
      <c r="AI44" s="108">
        <f t="shared" si="22"/>
        <v>4113025</v>
      </c>
      <c r="AJ44" s="109">
        <f t="shared" si="22"/>
        <v>913025</v>
      </c>
      <c r="AK44" s="110">
        <f t="shared" si="22"/>
        <v>5076536</v>
      </c>
      <c r="AL44" s="108">
        <f t="shared" si="22"/>
        <v>2475611</v>
      </c>
      <c r="AM44" s="109">
        <f t="shared" si="22"/>
        <v>1865611</v>
      </c>
      <c r="AN44" s="110">
        <f t="shared" si="22"/>
        <v>1865611</v>
      </c>
      <c r="AO44" s="108">
        <f t="shared" si="22"/>
        <v>8276645</v>
      </c>
      <c r="AP44" s="109">
        <f t="shared" si="22"/>
        <v>0</v>
      </c>
      <c r="AQ44" s="110">
        <f t="shared" si="22"/>
        <v>0</v>
      </c>
      <c r="AR44" s="487">
        <f t="shared" ref="AR44:AU44" si="23">SUM(AR10:AR40)</f>
        <v>0</v>
      </c>
      <c r="AS44" s="99">
        <f t="shared" si="23"/>
        <v>0</v>
      </c>
      <c r="AT44" s="100">
        <f t="shared" si="23"/>
        <v>0</v>
      </c>
      <c r="AU44" s="313">
        <f t="shared" si="23"/>
        <v>32711581</v>
      </c>
      <c r="AV44" s="313">
        <f t="shared" ref="AV44:BA44" si="24">SUM(AV10:AV40)</f>
        <v>25754656</v>
      </c>
      <c r="AW44" s="312">
        <f t="shared" si="24"/>
        <v>19855125</v>
      </c>
      <c r="AX44" s="312">
        <f t="shared" si="24"/>
        <v>12755125</v>
      </c>
      <c r="AY44" s="311">
        <f t="shared" si="24"/>
        <v>7100000</v>
      </c>
      <c r="AZ44" s="312">
        <f t="shared" si="24"/>
        <v>12755125</v>
      </c>
      <c r="BA44" s="311">
        <f t="shared" si="24"/>
        <v>0</v>
      </c>
    </row>
    <row r="45" spans="1:53" ht="15.75" thickTop="1" thickBot="1" x14ac:dyDescent="0.25">
      <c r="A45" s="310"/>
      <c r="B45" s="309" t="s">
        <v>106</v>
      </c>
      <c r="C45" s="308"/>
      <c r="D45" s="307"/>
      <c r="E45" s="306">
        <f>E44</f>
        <v>3419180</v>
      </c>
      <c r="F45" s="305"/>
      <c r="G45" s="304"/>
      <c r="H45" s="306">
        <f>SUM(E45,H44)</f>
        <v>4139921</v>
      </c>
      <c r="I45" s="305"/>
      <c r="J45" s="304"/>
      <c r="K45" s="306">
        <f>SUM(H45,K44)</f>
        <v>4860662</v>
      </c>
      <c r="L45" s="305"/>
      <c r="M45" s="304"/>
      <c r="N45" s="286">
        <f>K45+N44</f>
        <v>4951467</v>
      </c>
      <c r="O45" s="306">
        <f>SUM(N45,O44)</f>
        <v>9309620</v>
      </c>
      <c r="P45" s="305"/>
      <c r="Q45" s="304"/>
      <c r="R45" s="306">
        <f>SUM(O45,R44)</f>
        <v>11230361</v>
      </c>
      <c r="S45" s="305"/>
      <c r="T45" s="304"/>
      <c r="U45" s="306">
        <f>SUM(R45,U44)</f>
        <v>13946972</v>
      </c>
      <c r="V45" s="305"/>
      <c r="W45" s="304"/>
      <c r="X45" s="286">
        <f>U45+X44</f>
        <v>10501102</v>
      </c>
      <c r="Y45" s="306">
        <f>SUM(X45,Y44)</f>
        <v>19855125</v>
      </c>
      <c r="Z45" s="305"/>
      <c r="AA45" s="304"/>
      <c r="AB45" s="306">
        <f>SUM(Y45,AB44)</f>
        <v>20580736</v>
      </c>
      <c r="AC45" s="305"/>
      <c r="AD45" s="304"/>
      <c r="AE45" s="286">
        <f>AB45+AE44</f>
        <v>14830736</v>
      </c>
      <c r="AF45" s="306">
        <f>SUM(AE45,AF44)</f>
        <v>17846300</v>
      </c>
      <c r="AG45" s="305"/>
      <c r="AH45" s="304"/>
      <c r="AI45" s="306">
        <f>SUM(AF45,AI44)</f>
        <v>21959325</v>
      </c>
      <c r="AJ45" s="305"/>
      <c r="AK45" s="304"/>
      <c r="AL45" s="306">
        <f>SUM(AI45,AL44)</f>
        <v>24434936</v>
      </c>
      <c r="AM45" s="305"/>
      <c r="AN45" s="304"/>
      <c r="AO45" s="306">
        <f>SUM(AL45,AO44)</f>
        <v>32711581</v>
      </c>
      <c r="AP45" s="305"/>
      <c r="AQ45" s="304"/>
      <c r="AR45" s="479">
        <f>SUM(AO45,AR44)</f>
        <v>32711581</v>
      </c>
      <c r="AS45" s="304"/>
      <c r="AT45" s="304"/>
      <c r="AU45" s="295"/>
      <c r="AV45" s="294"/>
      <c r="AW45" s="294"/>
      <c r="AX45" s="294"/>
      <c r="AY45" s="294"/>
      <c r="AZ45" s="294"/>
      <c r="BA45" s="294"/>
    </row>
    <row r="46" spans="1:53" ht="15.75" thickTop="1" thickBot="1" x14ac:dyDescent="0.25">
      <c r="A46" s="303"/>
      <c r="B46" s="302" t="s">
        <v>107</v>
      </c>
      <c r="C46" s="301"/>
      <c r="D46" s="300"/>
      <c r="E46" s="298"/>
      <c r="F46" s="297">
        <f>F44</f>
        <v>3509985</v>
      </c>
      <c r="G46" s="296"/>
      <c r="H46" s="298"/>
      <c r="I46" s="297">
        <f>SUM(F46,I44)</f>
        <v>4230726</v>
      </c>
      <c r="J46" s="296"/>
      <c r="K46" s="298"/>
      <c r="L46" s="297">
        <f>SUM(I46,L44)</f>
        <v>4951467</v>
      </c>
      <c r="M46" s="296"/>
      <c r="N46" s="299"/>
      <c r="O46" s="298"/>
      <c r="P46" s="297">
        <f>SUM(L46,P44)</f>
        <v>5859620</v>
      </c>
      <c r="Q46" s="296"/>
      <c r="R46" s="298"/>
      <c r="S46" s="297">
        <f>SUM(P46,S44)</f>
        <v>7780361</v>
      </c>
      <c r="T46" s="296"/>
      <c r="U46" s="298"/>
      <c r="V46" s="297">
        <f>SUM(S46,V44)</f>
        <v>10501102</v>
      </c>
      <c r="W46" s="296"/>
      <c r="X46" s="299"/>
      <c r="Y46" s="298"/>
      <c r="Z46" s="297">
        <f>SUM(V46,Z44)</f>
        <v>12755125</v>
      </c>
      <c r="AA46" s="296"/>
      <c r="AB46" s="298"/>
      <c r="AC46" s="297">
        <f>SUM(Z46,AC44)</f>
        <v>14830736</v>
      </c>
      <c r="AD46" s="296"/>
      <c r="AE46" s="299"/>
      <c r="AF46" s="298"/>
      <c r="AG46" s="297">
        <f>SUM(AC46,AG44)</f>
        <v>19759811</v>
      </c>
      <c r="AH46" s="296"/>
      <c r="AI46" s="298"/>
      <c r="AJ46" s="297">
        <f>SUM(AG46,AJ44)</f>
        <v>20672836</v>
      </c>
      <c r="AK46" s="296"/>
      <c r="AL46" s="298"/>
      <c r="AM46" s="297">
        <f>SUM(AJ46,AM44)</f>
        <v>22538447</v>
      </c>
      <c r="AN46" s="296"/>
      <c r="AO46" s="298"/>
      <c r="AP46" s="297">
        <f>+AM46+AP44</f>
        <v>22538447</v>
      </c>
      <c r="AQ46" s="296"/>
      <c r="AR46" s="287"/>
      <c r="AS46" s="479">
        <f>+AP46+AS44</f>
        <v>22538447</v>
      </c>
      <c r="AT46" s="296"/>
      <c r="AU46" s="295"/>
      <c r="AV46" s="294"/>
      <c r="AW46" s="294"/>
      <c r="AX46" s="294"/>
      <c r="AY46" s="294"/>
      <c r="AZ46" s="294"/>
      <c r="BA46" s="294"/>
    </row>
    <row r="47" spans="1:53" ht="15.75" thickTop="1" thickBot="1" x14ac:dyDescent="0.25">
      <c r="A47" s="293"/>
      <c r="B47" s="292" t="s">
        <v>108</v>
      </c>
      <c r="C47" s="291"/>
      <c r="D47" s="290"/>
      <c r="E47" s="288"/>
      <c r="F47" s="287"/>
      <c r="G47" s="286">
        <f>G44</f>
        <v>3509985</v>
      </c>
      <c r="H47" s="288"/>
      <c r="I47" s="287"/>
      <c r="J47" s="286">
        <f>SUM(G47,J44)</f>
        <v>4230726</v>
      </c>
      <c r="K47" s="288"/>
      <c r="L47" s="287"/>
      <c r="M47" s="286">
        <f>SUM(J47,M44)</f>
        <v>4951467</v>
      </c>
      <c r="N47" s="289"/>
      <c r="O47" s="288"/>
      <c r="P47" s="287"/>
      <c r="Q47" s="286">
        <f>SUM(M47,Q44)</f>
        <v>5859620</v>
      </c>
      <c r="R47" s="288"/>
      <c r="S47" s="287"/>
      <c r="T47" s="286">
        <f>SUM(Q47,T44)</f>
        <v>7780361</v>
      </c>
      <c r="U47" s="288"/>
      <c r="V47" s="287"/>
      <c r="W47" s="286">
        <f>SUM(T47,W44)</f>
        <v>8501102</v>
      </c>
      <c r="X47" s="299"/>
      <c r="Y47" s="288"/>
      <c r="Z47" s="287"/>
      <c r="AA47" s="286">
        <f>SUM(W47,AA44)</f>
        <v>12755125</v>
      </c>
      <c r="AB47" s="288"/>
      <c r="AC47" s="287"/>
      <c r="AD47" s="286">
        <f>SUM(AA47,AD44)</f>
        <v>14139766</v>
      </c>
      <c r="AE47" s="289"/>
      <c r="AF47" s="288"/>
      <c r="AG47" s="287"/>
      <c r="AH47" s="286">
        <f>SUM(AD47,AH44)</f>
        <v>15596300</v>
      </c>
      <c r="AI47" s="288"/>
      <c r="AJ47" s="287"/>
      <c r="AK47" s="286">
        <f>SUM(AH47,AK44)</f>
        <v>20672836</v>
      </c>
      <c r="AL47" s="288"/>
      <c r="AM47" s="287"/>
      <c r="AN47" s="286">
        <f>SUM(AK47,AN44)</f>
        <v>22538447</v>
      </c>
      <c r="AO47" s="288"/>
      <c r="AP47" s="287"/>
      <c r="AQ47" s="286">
        <f>SUM(AN47,AQ44)</f>
        <v>22538447</v>
      </c>
      <c r="AR47" s="287"/>
      <c r="AS47" s="480"/>
      <c r="AT47" s="286">
        <f>SUM(AQ47,AT44)</f>
        <v>22538447</v>
      </c>
      <c r="AU47" s="284"/>
      <c r="AV47" s="284"/>
      <c r="AW47" s="284"/>
      <c r="AX47" s="284"/>
      <c r="AY47" s="284"/>
      <c r="AZ47" s="284"/>
      <c r="BA47" s="284"/>
    </row>
    <row r="48" spans="1:53" ht="15" customHeight="1" thickTop="1" x14ac:dyDescent="0.4">
      <c r="E48" s="574"/>
      <c r="F48" s="575"/>
      <c r="G48" s="576"/>
      <c r="H48" s="574"/>
      <c r="I48" s="575"/>
      <c r="J48" s="576"/>
      <c r="K48" s="574"/>
      <c r="L48" s="575"/>
      <c r="M48" s="576"/>
      <c r="N48" s="278"/>
      <c r="O48" s="574"/>
      <c r="P48" s="575"/>
      <c r="Q48" s="576"/>
      <c r="R48" s="574"/>
      <c r="S48" s="575"/>
      <c r="T48" s="576"/>
      <c r="U48" s="574"/>
      <c r="V48" s="575"/>
      <c r="W48" s="576"/>
      <c r="X48" s="299"/>
      <c r="Y48" s="574"/>
      <c r="Z48" s="575"/>
      <c r="AA48" s="576"/>
      <c r="AB48" s="574"/>
      <c r="AC48" s="575"/>
      <c r="AD48" s="576"/>
      <c r="AE48" s="278"/>
      <c r="AF48" s="574"/>
      <c r="AG48" s="575"/>
      <c r="AH48" s="576"/>
      <c r="AI48" s="574"/>
      <c r="AJ48" s="575"/>
      <c r="AK48" s="576"/>
      <c r="AL48" s="574"/>
      <c r="AM48" s="575"/>
      <c r="AN48" s="576"/>
      <c r="AO48" s="574"/>
      <c r="AP48" s="575"/>
      <c r="AQ48" s="576"/>
      <c r="AR48" s="280"/>
      <c r="AS48" s="473"/>
      <c r="AT48" s="581"/>
      <c r="AU48" s="284"/>
      <c r="AW48" s="284"/>
    </row>
    <row r="49" spans="4:47" ht="15" customHeight="1" thickBot="1" x14ac:dyDescent="0.45">
      <c r="E49" s="577"/>
      <c r="F49" s="577"/>
      <c r="G49" s="578"/>
      <c r="H49" s="577"/>
      <c r="I49" s="577"/>
      <c r="J49" s="578"/>
      <c r="K49" s="577"/>
      <c r="L49" s="577"/>
      <c r="M49" s="578"/>
      <c r="N49" s="279"/>
      <c r="O49" s="577"/>
      <c r="P49" s="577"/>
      <c r="Q49" s="578"/>
      <c r="R49" s="577"/>
      <c r="S49" s="577"/>
      <c r="T49" s="578"/>
      <c r="U49" s="577"/>
      <c r="V49" s="577"/>
      <c r="W49" s="578"/>
      <c r="X49" s="279"/>
      <c r="Y49" s="577"/>
      <c r="Z49" s="577"/>
      <c r="AA49" s="578"/>
      <c r="AB49" s="577"/>
      <c r="AC49" s="577"/>
      <c r="AD49" s="578"/>
      <c r="AE49" s="279"/>
      <c r="AF49" s="577"/>
      <c r="AG49" s="577"/>
      <c r="AH49" s="578"/>
      <c r="AI49" s="577"/>
      <c r="AJ49" s="577"/>
      <c r="AK49" s="578"/>
      <c r="AL49" s="577"/>
      <c r="AM49" s="577"/>
      <c r="AN49" s="578"/>
      <c r="AO49" s="577"/>
      <c r="AP49" s="577"/>
      <c r="AQ49" s="578"/>
      <c r="AR49" s="281"/>
      <c r="AS49" s="474"/>
      <c r="AT49" s="583"/>
    </row>
    <row r="50" spans="4:47" x14ac:dyDescent="0.2">
      <c r="Q50" s="284"/>
      <c r="AU50" s="284"/>
    </row>
    <row r="52" spans="4:47" x14ac:dyDescent="0.2">
      <c r="D52" s="285"/>
      <c r="E52" s="284"/>
    </row>
    <row r="53" spans="4:47" x14ac:dyDescent="0.2">
      <c r="E53" s="284"/>
    </row>
    <row r="54" spans="4:47" x14ac:dyDescent="0.2">
      <c r="E54" s="284"/>
    </row>
    <row r="55" spans="4:47" x14ac:dyDescent="0.2">
      <c r="E55" s="284"/>
    </row>
    <row r="56" spans="4:47" x14ac:dyDescent="0.2">
      <c r="E56" s="284"/>
    </row>
    <row r="57" spans="4:47" x14ac:dyDescent="0.2">
      <c r="E57" s="284"/>
    </row>
    <row r="58" spans="4:47" x14ac:dyDescent="0.2">
      <c r="E58" s="284"/>
    </row>
    <row r="59" spans="4:47" x14ac:dyDescent="0.2">
      <c r="E59" s="284"/>
    </row>
    <row r="60" spans="4:47" x14ac:dyDescent="0.2">
      <c r="E60" s="284"/>
    </row>
  </sheetData>
  <autoFilter ref="A9:BA49" xr:uid="{20D189A2-C5E2-4F44-B326-EA17F866D0B3}"/>
  <mergeCells count="80">
    <mergeCell ref="K48:M49"/>
    <mergeCell ref="O48:Q49"/>
    <mergeCell ref="R48:T49"/>
    <mergeCell ref="AO48:AQ49"/>
    <mergeCell ref="AT48:AT49"/>
    <mergeCell ref="U48:W49"/>
    <mergeCell ref="Y48:AA49"/>
    <mergeCell ref="AB48:AD49"/>
    <mergeCell ref="AF48:AH49"/>
    <mergeCell ref="AI48:AK49"/>
    <mergeCell ref="AL48:AN49"/>
    <mergeCell ref="A6:B6"/>
    <mergeCell ref="A7:B7"/>
    <mergeCell ref="A44:B44"/>
    <mergeCell ref="E48:G49"/>
    <mergeCell ref="H48:J49"/>
    <mergeCell ref="AW5:AW9"/>
    <mergeCell ref="AX5:AX9"/>
    <mergeCell ref="AY5:AY9"/>
    <mergeCell ref="AZ5:AZ9"/>
    <mergeCell ref="BA5:BA9"/>
    <mergeCell ref="AQ5:AQ9"/>
    <mergeCell ref="AR5:AR9"/>
    <mergeCell ref="AT5:AT9"/>
    <mergeCell ref="AU5:AU9"/>
    <mergeCell ref="AV5:AV9"/>
    <mergeCell ref="AS5:AS9"/>
    <mergeCell ref="AL5:AL9"/>
    <mergeCell ref="AM5:AM9"/>
    <mergeCell ref="AN5:AN9"/>
    <mergeCell ref="AO5:AO9"/>
    <mergeCell ref="AP5:AP9"/>
    <mergeCell ref="AL3:AN4"/>
    <mergeCell ref="AO3:AQ4"/>
    <mergeCell ref="AR3:AT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I3:AK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F5:AF9"/>
    <mergeCell ref="AG5:AG9"/>
    <mergeCell ref="AH5:AH9"/>
    <mergeCell ref="AI5:AI9"/>
    <mergeCell ref="AJ5:AJ9"/>
    <mergeCell ref="AK5:AK9"/>
    <mergeCell ref="U3:W4"/>
    <mergeCell ref="X3:X9"/>
    <mergeCell ref="Y3:AA4"/>
    <mergeCell ref="AB3:AD4"/>
    <mergeCell ref="AF3:AH4"/>
    <mergeCell ref="AE3:AE9"/>
    <mergeCell ref="R3:T4"/>
    <mergeCell ref="J5:J9"/>
    <mergeCell ref="K5:K9"/>
    <mergeCell ref="L5:L9"/>
    <mergeCell ref="M5:M9"/>
    <mergeCell ref="E3:G4"/>
    <mergeCell ref="H3:J4"/>
    <mergeCell ref="K3:M4"/>
    <mergeCell ref="N3:N9"/>
    <mergeCell ref="O3:Q4"/>
  </mergeCells>
  <conditionalFormatting sqref="AV11:AV32">
    <cfRule type="cellIs" dxfId="4" priority="2" operator="equal">
      <formula>0</formula>
    </cfRule>
    <cfRule type="expression" dxfId="3" priority="3">
      <formula>AU11=AV11</formula>
    </cfRule>
  </conditionalFormatting>
  <conditionalFormatting sqref="AV34:AV43">
    <cfRule type="cellIs" dxfId="2" priority="5" operator="equal">
      <formula>0</formula>
    </cfRule>
    <cfRule type="expression" dxfId="1" priority="6">
      <formula>AU34=AV34</formula>
    </cfRule>
  </conditionalFormatting>
  <conditionalFormatting sqref="AY10:AY40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K63"/>
  <sheetViews>
    <sheetView zoomScaleNormal="100" workbookViewId="0">
      <pane xSplit="3" topLeftCell="BA1" activePane="topRight" state="frozen"/>
      <selection activeCell="A4" sqref="A4"/>
      <selection pane="topRight" activeCell="BE63" sqref="BE63"/>
    </sheetView>
  </sheetViews>
  <sheetFormatPr defaultColWidth="9.140625" defaultRowHeight="14.25" x14ac:dyDescent="0.2"/>
  <cols>
    <col min="1" max="1" width="64.42578125" style="198" bestFit="1" customWidth="1"/>
    <col min="2" max="2" width="17.85546875" style="209" customWidth="1"/>
    <col min="3" max="5" width="17.85546875" style="200" customWidth="1"/>
    <col min="6" max="7" width="16.28515625" style="199" customWidth="1"/>
    <col min="8" max="8" width="16.28515625" style="199" hidden="1" customWidth="1"/>
    <col min="9" max="11" width="16.28515625" style="199" customWidth="1"/>
    <col min="12" max="12" width="16.28515625" style="199" hidden="1" customWidth="1"/>
    <col min="13" max="15" width="16.28515625" style="199" customWidth="1"/>
    <col min="16" max="16" width="16.28515625" style="199" hidden="1" customWidth="1"/>
    <col min="17" max="20" width="16.28515625" style="199" customWidth="1"/>
    <col min="21" max="21" width="16.28515625" style="199" hidden="1" customWidth="1"/>
    <col min="22" max="24" width="16.28515625" style="199" customWidth="1"/>
    <col min="25" max="25" width="16.28515625" style="199" hidden="1" customWidth="1"/>
    <col min="26" max="28" width="16.28515625" style="199" customWidth="1"/>
    <col min="29" max="29" width="16.28515625" style="199" hidden="1" customWidth="1"/>
    <col min="30" max="33" width="16.28515625" style="199" customWidth="1"/>
    <col min="34" max="34" width="16.28515625" style="199" hidden="1" customWidth="1"/>
    <col min="35" max="37" width="16.28515625" style="199" customWidth="1"/>
    <col min="38" max="38" width="16.28515625" style="199" hidden="1" customWidth="1"/>
    <col min="39" max="42" width="16.28515625" style="199" customWidth="1"/>
    <col min="43" max="43" width="16.28515625" style="199" hidden="1" customWidth="1"/>
    <col min="44" max="46" width="16.28515625" style="199" customWidth="1"/>
    <col min="47" max="47" width="16.28515625" style="199" hidden="1" customWidth="1"/>
    <col min="48" max="50" width="16.28515625" style="199" customWidth="1"/>
    <col min="51" max="51" width="16.28515625" style="199" hidden="1" customWidth="1"/>
    <col min="52" max="54" width="16.28515625" style="199" customWidth="1"/>
    <col min="55" max="55" width="16.28515625" style="199" hidden="1" customWidth="1"/>
    <col min="56" max="60" width="16.28515625" style="199" customWidth="1"/>
    <col min="61" max="61" width="16.85546875" style="199" bestFit="1" customWidth="1"/>
    <col min="62" max="63" width="16.28515625" style="199" customWidth="1"/>
    <col min="64" max="16384" width="9.140625" style="198"/>
  </cols>
  <sheetData>
    <row r="6" spans="1:63" ht="15.75" x14ac:dyDescent="0.25">
      <c r="A6" s="140" t="s">
        <v>3</v>
      </c>
      <c r="B6" s="263"/>
      <c r="C6" s="64"/>
      <c r="D6" s="64"/>
      <c r="E6" s="64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496"/>
      <c r="BF6" s="140"/>
      <c r="BG6" s="140"/>
      <c r="BH6" s="140"/>
      <c r="BI6" s="140"/>
      <c r="BJ6" s="140"/>
      <c r="BK6" s="140"/>
    </row>
    <row r="7" spans="1:63" ht="15.75" x14ac:dyDescent="0.25">
      <c r="A7" s="9" t="s">
        <v>215</v>
      </c>
      <c r="B7" s="262"/>
      <c r="C7" s="65"/>
      <c r="D7" s="65"/>
      <c r="E7" s="6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497"/>
      <c r="BF7" s="9"/>
      <c r="BG7" s="9"/>
      <c r="BH7" s="9"/>
      <c r="BI7" s="9"/>
      <c r="BJ7" s="9"/>
      <c r="BK7" s="9"/>
    </row>
    <row r="8" spans="1:63" ht="15" thickBot="1" x14ac:dyDescent="0.25">
      <c r="A8" s="261"/>
      <c r="B8" s="260"/>
      <c r="C8" s="259"/>
      <c r="D8" s="259"/>
      <c r="E8" s="259"/>
    </row>
    <row r="9" spans="1:63" ht="15.75" customHeight="1" thickBot="1" x14ac:dyDescent="0.3">
      <c r="A9" s="66"/>
      <c r="B9" s="636" t="s">
        <v>214</v>
      </c>
      <c r="C9" s="638" t="s">
        <v>213</v>
      </c>
      <c r="D9" s="639"/>
      <c r="E9" s="640"/>
      <c r="F9" s="632" t="s">
        <v>140</v>
      </c>
      <c r="G9" s="625"/>
      <c r="H9" s="626"/>
      <c r="I9" s="627"/>
      <c r="J9" s="621" t="s">
        <v>141</v>
      </c>
      <c r="K9" s="622"/>
      <c r="L9" s="623"/>
      <c r="M9" s="628"/>
      <c r="N9" s="624" t="s">
        <v>142</v>
      </c>
      <c r="O9" s="625"/>
      <c r="P9" s="626"/>
      <c r="Q9" s="627"/>
      <c r="R9" s="514" t="s">
        <v>219</v>
      </c>
      <c r="S9" s="621" t="s">
        <v>143</v>
      </c>
      <c r="T9" s="622"/>
      <c r="U9" s="623"/>
      <c r="V9" s="622"/>
      <c r="W9" s="632" t="s">
        <v>144</v>
      </c>
      <c r="X9" s="625"/>
      <c r="Y9" s="626"/>
      <c r="Z9" s="627"/>
      <c r="AA9" s="621" t="s">
        <v>145</v>
      </c>
      <c r="AB9" s="622"/>
      <c r="AC9" s="623"/>
      <c r="AD9" s="628"/>
      <c r="AE9" s="514" t="s">
        <v>221</v>
      </c>
      <c r="AF9" s="624" t="s">
        <v>134</v>
      </c>
      <c r="AG9" s="625"/>
      <c r="AH9" s="626"/>
      <c r="AI9" s="627"/>
      <c r="AJ9" s="621" t="s">
        <v>135</v>
      </c>
      <c r="AK9" s="622"/>
      <c r="AL9" s="623"/>
      <c r="AM9" s="628"/>
      <c r="AN9" s="514" t="s">
        <v>235</v>
      </c>
      <c r="AO9" s="624" t="s">
        <v>136</v>
      </c>
      <c r="AP9" s="625"/>
      <c r="AQ9" s="626"/>
      <c r="AR9" s="627"/>
      <c r="AS9" s="621" t="s">
        <v>137</v>
      </c>
      <c r="AT9" s="622"/>
      <c r="AU9" s="623"/>
      <c r="AV9" s="628"/>
      <c r="AW9" s="624" t="s">
        <v>138</v>
      </c>
      <c r="AX9" s="625"/>
      <c r="AY9" s="626"/>
      <c r="AZ9" s="627"/>
      <c r="BA9" s="621" t="s">
        <v>139</v>
      </c>
      <c r="BB9" s="622"/>
      <c r="BC9" s="623"/>
      <c r="BD9" s="628"/>
      <c r="BE9" s="633" t="s">
        <v>149</v>
      </c>
      <c r="BF9" s="634"/>
      <c r="BG9" s="635"/>
      <c r="BH9" s="629" t="s">
        <v>40</v>
      </c>
      <c r="BI9" s="630"/>
      <c r="BJ9" s="630"/>
      <c r="BK9" s="631"/>
    </row>
    <row r="10" spans="1:63" s="257" customFormat="1" ht="60" x14ac:dyDescent="0.25">
      <c r="A10" s="67" t="s">
        <v>109</v>
      </c>
      <c r="B10" s="637"/>
      <c r="C10" s="79" t="s">
        <v>110</v>
      </c>
      <c r="D10" s="258" t="s">
        <v>212</v>
      </c>
      <c r="E10" s="75" t="s">
        <v>111</v>
      </c>
      <c r="F10" s="77" t="s">
        <v>20</v>
      </c>
      <c r="G10" s="58" t="s">
        <v>38</v>
      </c>
      <c r="H10" s="133"/>
      <c r="I10" s="59" t="s">
        <v>39</v>
      </c>
      <c r="J10" s="57" t="s">
        <v>20</v>
      </c>
      <c r="K10" s="58" t="s">
        <v>38</v>
      </c>
      <c r="L10" s="133"/>
      <c r="M10" s="59" t="s">
        <v>39</v>
      </c>
      <c r="N10" s="77" t="s">
        <v>20</v>
      </c>
      <c r="O10" s="58" t="s">
        <v>38</v>
      </c>
      <c r="P10" s="133"/>
      <c r="Q10" s="59" t="s">
        <v>39</v>
      </c>
      <c r="R10" s="515"/>
      <c r="S10" s="77" t="s">
        <v>20</v>
      </c>
      <c r="T10" s="58" t="s">
        <v>38</v>
      </c>
      <c r="U10" s="133"/>
      <c r="V10" s="136" t="s">
        <v>39</v>
      </c>
      <c r="W10" s="77" t="s">
        <v>20</v>
      </c>
      <c r="X10" s="58" t="s">
        <v>38</v>
      </c>
      <c r="Y10" s="133"/>
      <c r="Z10" s="59" t="s">
        <v>39</v>
      </c>
      <c r="AA10" s="77" t="s">
        <v>20</v>
      </c>
      <c r="AB10" s="58" t="s">
        <v>38</v>
      </c>
      <c r="AC10" s="133"/>
      <c r="AD10" s="59" t="s">
        <v>39</v>
      </c>
      <c r="AE10" s="515"/>
      <c r="AF10" s="77" t="s">
        <v>20</v>
      </c>
      <c r="AG10" s="58" t="s">
        <v>38</v>
      </c>
      <c r="AH10" s="133"/>
      <c r="AI10" s="59" t="s">
        <v>39</v>
      </c>
      <c r="AJ10" s="57" t="s">
        <v>20</v>
      </c>
      <c r="AK10" s="58" t="s">
        <v>38</v>
      </c>
      <c r="AL10" s="133"/>
      <c r="AM10" s="59" t="s">
        <v>39</v>
      </c>
      <c r="AN10" s="515"/>
      <c r="AO10" s="57" t="s">
        <v>20</v>
      </c>
      <c r="AP10" s="58" t="s">
        <v>38</v>
      </c>
      <c r="AQ10" s="133"/>
      <c r="AR10" s="59" t="s">
        <v>39</v>
      </c>
      <c r="AS10" s="57" t="s">
        <v>20</v>
      </c>
      <c r="AT10" s="58" t="s">
        <v>38</v>
      </c>
      <c r="AU10" s="133"/>
      <c r="AV10" s="59" t="s">
        <v>39</v>
      </c>
      <c r="AW10" s="57" t="s">
        <v>20</v>
      </c>
      <c r="AX10" s="58" t="s">
        <v>38</v>
      </c>
      <c r="AY10" s="133"/>
      <c r="AZ10" s="59" t="s">
        <v>39</v>
      </c>
      <c r="BA10" s="57" t="s">
        <v>20</v>
      </c>
      <c r="BB10" s="58" t="s">
        <v>38</v>
      </c>
      <c r="BC10" s="133"/>
      <c r="BD10" s="59" t="s">
        <v>39</v>
      </c>
      <c r="BE10" s="500" t="s">
        <v>239</v>
      </c>
      <c r="BF10" s="124" t="s">
        <v>88</v>
      </c>
      <c r="BG10" s="125" t="s">
        <v>89</v>
      </c>
      <c r="BH10" s="51" t="s">
        <v>211</v>
      </c>
      <c r="BI10" s="51" t="s">
        <v>112</v>
      </c>
      <c r="BJ10" s="48" t="s">
        <v>113</v>
      </c>
      <c r="BK10" s="52" t="s">
        <v>114</v>
      </c>
    </row>
    <row r="11" spans="1:63" s="47" customFormat="1" ht="15" x14ac:dyDescent="0.25">
      <c r="A11" s="68" t="s">
        <v>115</v>
      </c>
      <c r="B11" s="256"/>
      <c r="C11" s="80">
        <f>SUM(C12)</f>
        <v>1518401.2780000004</v>
      </c>
      <c r="D11" s="80"/>
      <c r="E11" s="80">
        <f>SUM(E12)</f>
        <v>1518401.2780000004</v>
      </c>
      <c r="F11" s="71">
        <f>SUM(F12)</f>
        <v>0</v>
      </c>
      <c r="G11" s="49">
        <f>SUM(G12)</f>
        <v>0</v>
      </c>
      <c r="H11" s="134" t="e">
        <f>SUM(H12,#REF!)</f>
        <v>#REF!</v>
      </c>
      <c r="I11" s="54">
        <f>SUM(I12)</f>
        <v>0</v>
      </c>
      <c r="J11" s="71">
        <f>SUM(J12)</f>
        <v>0</v>
      </c>
      <c r="K11" s="49">
        <f>SUM(K12)</f>
        <v>0</v>
      </c>
      <c r="L11" s="134" t="e">
        <f>SUM(L12,#REF!)</f>
        <v>#REF!</v>
      </c>
      <c r="M11" s="54">
        <f>SUM(M12)</f>
        <v>0</v>
      </c>
      <c r="N11" s="71">
        <f>SUM(N12)</f>
        <v>0</v>
      </c>
      <c r="O11" s="49">
        <f>SUM(O12)</f>
        <v>0</v>
      </c>
      <c r="P11" s="134" t="e">
        <f>SUM(P12,#REF!)</f>
        <v>#REF!</v>
      </c>
      <c r="Q11" s="54">
        <f>SUM(Q12)</f>
        <v>0</v>
      </c>
      <c r="R11" s="515"/>
      <c r="S11" s="71">
        <f>SUM(S12)</f>
        <v>368152.75699999998</v>
      </c>
      <c r="T11" s="49">
        <f>SUM(T12)</f>
        <v>0</v>
      </c>
      <c r="U11" s="134" t="e">
        <f>SUM(U12,#REF!)</f>
        <v>#REF!</v>
      </c>
      <c r="V11" s="54">
        <f>SUM(V12)</f>
        <v>0</v>
      </c>
      <c r="W11" s="71">
        <f>SUM(W12)</f>
        <v>11447.5625</v>
      </c>
      <c r="X11" s="49">
        <f>SUM(X12)</f>
        <v>18005.03</v>
      </c>
      <c r="Y11" s="134" t="e">
        <f>SUM(Y12,#REF!)</f>
        <v>#REF!</v>
      </c>
      <c r="Z11" s="54">
        <f>SUM(Z12)</f>
        <v>1170.4000000000001</v>
      </c>
      <c r="AA11" s="71">
        <f>SUM(AA12)</f>
        <v>0</v>
      </c>
      <c r="AB11" s="49">
        <f>SUM(AB12)</f>
        <v>0</v>
      </c>
      <c r="AC11" s="134" t="e">
        <f>SUM(AC12,#REF!)</f>
        <v>#REF!</v>
      </c>
      <c r="AD11" s="54">
        <f>SUM(AD12)</f>
        <v>16834.629999999997</v>
      </c>
      <c r="AE11" s="344">
        <f>SUM(AE13:AE37)</f>
        <v>-361595.28950000001</v>
      </c>
      <c r="AF11" s="71">
        <f>SUM(AF12,AF39,AF43)</f>
        <v>697386.32333333325</v>
      </c>
      <c r="AG11" s="49">
        <f>SUM(AG12)</f>
        <v>0</v>
      </c>
      <c r="AH11" s="134" t="e">
        <f>SUM(AH12,#REF!)</f>
        <v>#REF!</v>
      </c>
      <c r="AI11" s="54">
        <f>SUM(AI12)</f>
        <v>0</v>
      </c>
      <c r="AJ11" s="71">
        <v>59750.025416666671</v>
      </c>
      <c r="AK11" s="49">
        <v>682368.78999999992</v>
      </c>
      <c r="AL11" s="134" t="e">
        <v>#REF!</v>
      </c>
      <c r="AM11" s="54">
        <v>1170.4000000000001</v>
      </c>
      <c r="AN11" s="344">
        <v>-5519.3454166667334</v>
      </c>
      <c r="AO11" s="71">
        <f t="shared" ref="AO11" si="0">SUM(AO12,AO39,AO43)</f>
        <v>42839.931666666671</v>
      </c>
      <c r="AP11" s="49">
        <f t="shared" ref="AP11" si="1">SUM(AP12)</f>
        <v>0</v>
      </c>
      <c r="AQ11" s="134" t="e">
        <f>SUM(AQ12,#REF!)</f>
        <v>#REF!</v>
      </c>
      <c r="AR11" s="54">
        <f t="shared" ref="AR11" si="2">SUM(AR12)</f>
        <v>681199.39999999991</v>
      </c>
      <c r="AS11" s="71">
        <f t="shared" ref="AS11" si="3">SUM(AS12,AS39,AS43)</f>
        <v>356190.02166666661</v>
      </c>
      <c r="AT11" s="49">
        <f t="shared" ref="AT11" si="4">SUM(AT12)</f>
        <v>322031.12999999995</v>
      </c>
      <c r="AU11" s="134" t="e">
        <f>SUM(AU12,#REF!)</f>
        <v>#REF!</v>
      </c>
      <c r="AV11" s="54">
        <f t="shared" ref="AV11" si="5">SUM(AV12)</f>
        <v>0</v>
      </c>
      <c r="AW11" s="71">
        <f t="shared" ref="AW11" si="6">SUM(AW12,AW39,AW43)</f>
        <v>1409850.8254166665</v>
      </c>
      <c r="AX11" s="49">
        <f t="shared" ref="AX11" si="7">SUM(AX12)</f>
        <v>1170.4000000000001</v>
      </c>
      <c r="AY11" s="134" t="e">
        <f>SUM(AY12,#REF!)</f>
        <v>#REF!</v>
      </c>
      <c r="AZ11" s="54">
        <f t="shared" ref="AZ11" si="8">SUM(AZ12)</f>
        <v>1170.4000000000001</v>
      </c>
      <c r="BA11" s="71">
        <f t="shared" ref="BA11" si="9">SUM(BA12,BA39,BA43)</f>
        <v>370928.77166666661</v>
      </c>
      <c r="BB11" s="49">
        <f t="shared" ref="BB11" si="10">SUM(BB12)</f>
        <v>0</v>
      </c>
      <c r="BC11" s="134" t="e">
        <f>SUM(BC12,#REF!)</f>
        <v>#REF!</v>
      </c>
      <c r="BD11" s="54">
        <f t="shared" ref="BD11" si="11">SUM(BD12)</f>
        <v>0</v>
      </c>
      <c r="BE11" s="71"/>
      <c r="BF11" s="102">
        <f>SUM(BF12,BF39,BF43,BF45)</f>
        <v>0</v>
      </c>
      <c r="BG11" s="95">
        <f>SUM(BG12,BG39,BG43,BG45)</f>
        <v>0</v>
      </c>
      <c r="BH11" s="53">
        <f>SUM(BH12,BH39,BH43)</f>
        <v>2953611.2104166667</v>
      </c>
      <c r="BI11" s="53">
        <f t="shared" ref="BI11:BK11" si="12">SUM(BI12,BI39,BI43)</f>
        <v>2582682.4387499997</v>
      </c>
      <c r="BJ11" s="49">
        <f t="shared" si="12"/>
        <v>1169991.9300000002</v>
      </c>
      <c r="BK11" s="54">
        <f t="shared" si="12"/>
        <v>795930.24999999988</v>
      </c>
    </row>
    <row r="12" spans="1:63" s="13" customFormat="1" ht="15.75" thickBot="1" x14ac:dyDescent="0.3">
      <c r="A12" s="255" t="s">
        <v>210</v>
      </c>
      <c r="B12" s="252"/>
      <c r="C12" s="254">
        <f t="shared" ref="C12:AI12" si="13">SUM(C13:C37)</f>
        <v>1518401.2780000004</v>
      </c>
      <c r="D12" s="254">
        <f t="shared" si="13"/>
        <v>0</v>
      </c>
      <c r="E12" s="254">
        <f t="shared" si="13"/>
        <v>1518401.2780000004</v>
      </c>
      <c r="F12" s="78">
        <f t="shared" si="13"/>
        <v>0</v>
      </c>
      <c r="G12" s="50">
        <f t="shared" si="13"/>
        <v>0</v>
      </c>
      <c r="H12" s="135">
        <f t="shared" si="13"/>
        <v>0</v>
      </c>
      <c r="I12" s="56">
        <f t="shared" si="13"/>
        <v>0</v>
      </c>
      <c r="J12" s="78">
        <f t="shared" si="13"/>
        <v>0</v>
      </c>
      <c r="K12" s="50">
        <f t="shared" si="13"/>
        <v>0</v>
      </c>
      <c r="L12" s="135">
        <f t="shared" si="13"/>
        <v>0</v>
      </c>
      <c r="M12" s="56">
        <f t="shared" si="13"/>
        <v>0</v>
      </c>
      <c r="N12" s="78">
        <f t="shared" si="13"/>
        <v>0</v>
      </c>
      <c r="O12" s="50">
        <f t="shared" si="13"/>
        <v>0</v>
      </c>
      <c r="P12" s="135">
        <f t="shared" si="13"/>
        <v>0</v>
      </c>
      <c r="Q12" s="56">
        <f t="shared" si="13"/>
        <v>0</v>
      </c>
      <c r="R12" s="516"/>
      <c r="S12" s="78">
        <f t="shared" si="13"/>
        <v>368152.75699999998</v>
      </c>
      <c r="T12" s="50">
        <f t="shared" si="13"/>
        <v>0</v>
      </c>
      <c r="U12" s="135">
        <f t="shared" si="13"/>
        <v>0</v>
      </c>
      <c r="V12" s="56">
        <f t="shared" si="13"/>
        <v>0</v>
      </c>
      <c r="W12" s="78">
        <f t="shared" si="13"/>
        <v>11447.5625</v>
      </c>
      <c r="X12" s="50">
        <f t="shared" si="13"/>
        <v>18005.03</v>
      </c>
      <c r="Y12" s="135">
        <f t="shared" si="13"/>
        <v>0</v>
      </c>
      <c r="Z12" s="56">
        <f t="shared" si="13"/>
        <v>1170.4000000000001</v>
      </c>
      <c r="AA12" s="78">
        <f t="shared" si="13"/>
        <v>0</v>
      </c>
      <c r="AB12" s="50">
        <f t="shared" si="13"/>
        <v>0</v>
      </c>
      <c r="AC12" s="135">
        <f t="shared" si="13"/>
        <v>0</v>
      </c>
      <c r="AD12" s="56">
        <f t="shared" si="13"/>
        <v>16834.629999999997</v>
      </c>
      <c r="AE12" s="345"/>
      <c r="AF12" s="78">
        <f t="shared" si="13"/>
        <v>669546.3916666666</v>
      </c>
      <c r="AG12" s="50">
        <f t="shared" si="13"/>
        <v>0</v>
      </c>
      <c r="AH12" s="135">
        <f t="shared" si="13"/>
        <v>0</v>
      </c>
      <c r="AI12" s="56">
        <f t="shared" si="13"/>
        <v>0</v>
      </c>
      <c r="AJ12" s="78">
        <v>18341.743749999998</v>
      </c>
      <c r="AK12" s="50">
        <v>682368.78999999992</v>
      </c>
      <c r="AL12" s="135">
        <v>0</v>
      </c>
      <c r="AM12" s="56">
        <v>1170.4000000000001</v>
      </c>
      <c r="AN12" s="345"/>
      <c r="AO12" s="78">
        <f t="shared" ref="AO12:BD12" si="14">SUM(AO13:AO37)</f>
        <v>0</v>
      </c>
      <c r="AP12" s="50">
        <f t="shared" si="14"/>
        <v>0</v>
      </c>
      <c r="AQ12" s="135">
        <f t="shared" si="14"/>
        <v>0</v>
      </c>
      <c r="AR12" s="56">
        <f t="shared" si="14"/>
        <v>681199.39999999991</v>
      </c>
      <c r="AS12" s="78">
        <f t="shared" si="14"/>
        <v>328350.08999999997</v>
      </c>
      <c r="AT12" s="50">
        <f>SUM(AT13:AT38)</f>
        <v>322031.12999999995</v>
      </c>
      <c r="AU12" s="135">
        <f t="shared" si="14"/>
        <v>0</v>
      </c>
      <c r="AV12" s="56">
        <f t="shared" si="14"/>
        <v>0</v>
      </c>
      <c r="AW12" s="78">
        <f t="shared" si="14"/>
        <v>18341.743749999998</v>
      </c>
      <c r="AX12" s="50">
        <f t="shared" si="14"/>
        <v>1170.4000000000001</v>
      </c>
      <c r="AY12" s="135">
        <f t="shared" si="14"/>
        <v>0</v>
      </c>
      <c r="AZ12" s="56">
        <f t="shared" si="14"/>
        <v>1170.4000000000001</v>
      </c>
      <c r="BA12" s="78">
        <f t="shared" si="14"/>
        <v>329520.48999999993</v>
      </c>
      <c r="BB12" s="50">
        <f t="shared" si="14"/>
        <v>0</v>
      </c>
      <c r="BC12" s="135">
        <f t="shared" si="14"/>
        <v>0</v>
      </c>
      <c r="BD12" s="56">
        <f t="shared" si="14"/>
        <v>0</v>
      </c>
      <c r="BE12" s="78"/>
      <c r="BF12" s="101">
        <f>SUM(BF13:BF36)</f>
        <v>0</v>
      </c>
      <c r="BG12" s="97">
        <f>SUM(BG13:BG36)</f>
        <v>0</v>
      </c>
      <c r="BH12" s="55">
        <f>SUM(BH13:BH37)</f>
        <v>1376586.14375</v>
      </c>
      <c r="BI12" s="55">
        <f t="shared" ref="BI12:BK12" si="15">SUM(BI13:BI37)</f>
        <v>1047065.6537499998</v>
      </c>
      <c r="BJ12" s="50">
        <f t="shared" si="15"/>
        <v>1046928.31</v>
      </c>
      <c r="BK12" s="56">
        <f t="shared" si="15"/>
        <v>701545.22999999986</v>
      </c>
    </row>
    <row r="13" spans="1:63" s="73" customFormat="1" ht="28.5" x14ac:dyDescent="0.2">
      <c r="A13" s="74" t="s">
        <v>116</v>
      </c>
      <c r="B13" s="253">
        <v>2</v>
      </c>
      <c r="C13" s="172">
        <v>8525.4180000000015</v>
      </c>
      <c r="D13" s="175">
        <v>0</v>
      </c>
      <c r="E13" s="76">
        <v>8525.4180000000015</v>
      </c>
      <c r="F13" s="457">
        <v>0</v>
      </c>
      <c r="G13" s="458">
        <v>0</v>
      </c>
      <c r="H13" s="459"/>
      <c r="I13" s="460">
        <v>0</v>
      </c>
      <c r="J13" s="457">
        <v>0</v>
      </c>
      <c r="K13" s="458">
        <v>0</v>
      </c>
      <c r="L13" s="459"/>
      <c r="M13" s="460">
        <v>0</v>
      </c>
      <c r="N13" s="457">
        <v>0</v>
      </c>
      <c r="O13" s="458">
        <v>0</v>
      </c>
      <c r="P13" s="459"/>
      <c r="Q13" s="460">
        <v>0</v>
      </c>
      <c r="R13" s="461">
        <v>0</v>
      </c>
      <c r="S13" s="457">
        <v>2131.3545000000004</v>
      </c>
      <c r="T13" s="458">
        <v>0</v>
      </c>
      <c r="U13" s="459"/>
      <c r="V13" s="460">
        <v>0</v>
      </c>
      <c r="W13" s="457">
        <v>0</v>
      </c>
      <c r="X13" s="458">
        <v>1170.4000000000001</v>
      </c>
      <c r="Y13" s="459"/>
      <c r="Z13" s="460">
        <v>1170.4000000000001</v>
      </c>
      <c r="AA13" s="457">
        <v>0</v>
      </c>
      <c r="AB13" s="458">
        <v>0</v>
      </c>
      <c r="AC13" s="459"/>
      <c r="AD13" s="460">
        <v>0</v>
      </c>
      <c r="AE13" s="461">
        <v>-960.95450000000028</v>
      </c>
      <c r="AF13" s="457">
        <v>1734.645</v>
      </c>
      <c r="AG13" s="458">
        <v>0</v>
      </c>
      <c r="AH13" s="459"/>
      <c r="AI13" s="460">
        <v>0</v>
      </c>
      <c r="AJ13" s="457">
        <v>1170.4000000000001</v>
      </c>
      <c r="AK13" s="458">
        <v>2905.04</v>
      </c>
      <c r="AL13" s="459"/>
      <c r="AM13" s="460">
        <v>1170.4000000000001</v>
      </c>
      <c r="AN13" s="461">
        <v>-5.0000000001091394E-3</v>
      </c>
      <c r="AO13" s="457">
        <v>0</v>
      </c>
      <c r="AP13" s="458">
        <v>0</v>
      </c>
      <c r="AQ13" s="459"/>
      <c r="AR13" s="460">
        <v>1734.64</v>
      </c>
      <c r="AS13" s="457">
        <v>867.32249999999999</v>
      </c>
      <c r="AT13" s="458">
        <v>867.32</v>
      </c>
      <c r="AU13" s="459"/>
      <c r="AV13" s="460">
        <v>0</v>
      </c>
      <c r="AW13" s="457">
        <v>1170.4000000000001</v>
      </c>
      <c r="AX13" s="458">
        <v>1170.4000000000001</v>
      </c>
      <c r="AY13" s="459"/>
      <c r="AZ13" s="460">
        <v>1170.4000000000001</v>
      </c>
      <c r="BA13" s="457">
        <v>2037.7225000000001</v>
      </c>
      <c r="BB13" s="458">
        <v>0</v>
      </c>
      <c r="BC13" s="459"/>
      <c r="BD13" s="460">
        <v>0</v>
      </c>
      <c r="BE13" s="468"/>
      <c r="BF13" s="96">
        <v>0</v>
      </c>
      <c r="BG13" s="96">
        <v>0</v>
      </c>
      <c r="BH13" s="450">
        <v>8150.8850000000011</v>
      </c>
      <c r="BI13" s="450">
        <v>6113.1625000000004</v>
      </c>
      <c r="BJ13" s="448">
        <v>6113.16</v>
      </c>
      <c r="BK13" s="449">
        <v>5245.84</v>
      </c>
    </row>
    <row r="14" spans="1:63" s="73" customFormat="1" x14ac:dyDescent="0.2">
      <c r="A14" s="74" t="s">
        <v>117</v>
      </c>
      <c r="B14" s="253">
        <v>4</v>
      </c>
      <c r="C14" s="172">
        <v>1479.59</v>
      </c>
      <c r="D14" s="175">
        <v>0</v>
      </c>
      <c r="E14" s="76">
        <v>1479.59</v>
      </c>
      <c r="F14" s="457">
        <v>0</v>
      </c>
      <c r="G14" s="458">
        <v>0</v>
      </c>
      <c r="H14" s="459"/>
      <c r="I14" s="460">
        <v>0</v>
      </c>
      <c r="J14" s="457">
        <v>0</v>
      </c>
      <c r="K14" s="458">
        <v>0</v>
      </c>
      <c r="L14" s="459"/>
      <c r="M14" s="460">
        <v>0</v>
      </c>
      <c r="N14" s="457">
        <v>0</v>
      </c>
      <c r="O14" s="458">
        <v>0</v>
      </c>
      <c r="P14" s="459"/>
      <c r="Q14" s="460">
        <v>0</v>
      </c>
      <c r="R14" s="461">
        <v>0</v>
      </c>
      <c r="S14" s="457">
        <v>369.89749999999998</v>
      </c>
      <c r="T14" s="458">
        <v>0</v>
      </c>
      <c r="U14" s="459"/>
      <c r="V14" s="460">
        <v>0</v>
      </c>
      <c r="W14" s="457">
        <v>0</v>
      </c>
      <c r="X14" s="458">
        <v>0</v>
      </c>
      <c r="Y14" s="459"/>
      <c r="Z14" s="460">
        <v>0</v>
      </c>
      <c r="AA14" s="457">
        <v>0</v>
      </c>
      <c r="AB14" s="458">
        <v>0</v>
      </c>
      <c r="AC14" s="459"/>
      <c r="AD14" s="460">
        <v>0</v>
      </c>
      <c r="AE14" s="461">
        <v>-369.89749999999998</v>
      </c>
      <c r="AF14" s="457">
        <v>739.79499999999996</v>
      </c>
      <c r="AG14" s="458">
        <v>0</v>
      </c>
      <c r="AH14" s="459"/>
      <c r="AI14" s="460">
        <v>0</v>
      </c>
      <c r="AJ14" s="457">
        <v>0</v>
      </c>
      <c r="AK14" s="458">
        <v>739.8</v>
      </c>
      <c r="AL14" s="459"/>
      <c r="AM14" s="460">
        <v>0</v>
      </c>
      <c r="AN14" s="461">
        <v>4.9999999999954525E-3</v>
      </c>
      <c r="AO14" s="457">
        <v>0</v>
      </c>
      <c r="AP14" s="458">
        <v>0</v>
      </c>
      <c r="AQ14" s="459"/>
      <c r="AR14" s="460">
        <v>739.8</v>
      </c>
      <c r="AS14" s="457">
        <v>369.89749999999998</v>
      </c>
      <c r="AT14" s="458">
        <v>369.9</v>
      </c>
      <c r="AU14" s="459"/>
      <c r="AV14" s="460">
        <v>0</v>
      </c>
      <c r="AW14" s="457">
        <v>0</v>
      </c>
      <c r="AX14" s="458">
        <v>0</v>
      </c>
      <c r="AY14" s="459"/>
      <c r="AZ14" s="460">
        <v>0</v>
      </c>
      <c r="BA14" s="457">
        <v>369.89749999999998</v>
      </c>
      <c r="BB14" s="458">
        <v>0</v>
      </c>
      <c r="BC14" s="459"/>
      <c r="BD14" s="460">
        <v>0</v>
      </c>
      <c r="BE14" s="468"/>
      <c r="BF14" s="96">
        <v>0</v>
      </c>
      <c r="BG14" s="96">
        <v>0</v>
      </c>
      <c r="BH14" s="450">
        <v>1479.5949999999998</v>
      </c>
      <c r="BI14" s="450">
        <v>1109.6974999999998</v>
      </c>
      <c r="BJ14" s="448">
        <v>1109.6999999999998</v>
      </c>
      <c r="BK14" s="449">
        <v>739.8</v>
      </c>
    </row>
    <row r="15" spans="1:63" s="73" customFormat="1" x14ac:dyDescent="0.2">
      <c r="A15" s="74" t="s">
        <v>118</v>
      </c>
      <c r="B15" s="253">
        <v>4</v>
      </c>
      <c r="C15" s="172">
        <v>2933.77</v>
      </c>
      <c r="D15" s="175">
        <v>0</v>
      </c>
      <c r="E15" s="76">
        <v>2933.77</v>
      </c>
      <c r="F15" s="457">
        <v>0</v>
      </c>
      <c r="G15" s="458">
        <v>0</v>
      </c>
      <c r="H15" s="459"/>
      <c r="I15" s="460">
        <v>0</v>
      </c>
      <c r="J15" s="457">
        <v>0</v>
      </c>
      <c r="K15" s="458">
        <v>0</v>
      </c>
      <c r="L15" s="459"/>
      <c r="M15" s="460">
        <v>0</v>
      </c>
      <c r="N15" s="457">
        <v>0</v>
      </c>
      <c r="O15" s="458">
        <v>0</v>
      </c>
      <c r="P15" s="459"/>
      <c r="Q15" s="460">
        <v>0</v>
      </c>
      <c r="R15" s="461">
        <v>0</v>
      </c>
      <c r="S15" s="457">
        <v>733.4425</v>
      </c>
      <c r="T15" s="458">
        <v>0</v>
      </c>
      <c r="U15" s="459"/>
      <c r="V15" s="460">
        <v>0</v>
      </c>
      <c r="W15" s="457">
        <v>0</v>
      </c>
      <c r="X15" s="458">
        <v>0</v>
      </c>
      <c r="Y15" s="459"/>
      <c r="Z15" s="460">
        <v>0</v>
      </c>
      <c r="AA15" s="457">
        <v>0</v>
      </c>
      <c r="AB15" s="458">
        <v>0</v>
      </c>
      <c r="AC15" s="459"/>
      <c r="AD15" s="460">
        <v>0</v>
      </c>
      <c r="AE15" s="461">
        <v>-733.4425</v>
      </c>
      <c r="AF15" s="457">
        <v>1466.885</v>
      </c>
      <c r="AG15" s="458">
        <v>0</v>
      </c>
      <c r="AH15" s="459"/>
      <c r="AI15" s="460">
        <v>0</v>
      </c>
      <c r="AJ15" s="457">
        <v>0</v>
      </c>
      <c r="AK15" s="458">
        <v>1466.88</v>
      </c>
      <c r="AL15" s="459"/>
      <c r="AM15" s="460">
        <v>0</v>
      </c>
      <c r="AN15" s="461">
        <v>-4.9999999998817657E-3</v>
      </c>
      <c r="AO15" s="457">
        <v>0</v>
      </c>
      <c r="AP15" s="458">
        <v>0</v>
      </c>
      <c r="AQ15" s="459"/>
      <c r="AR15" s="460">
        <v>1466.88</v>
      </c>
      <c r="AS15" s="457">
        <v>733.4425</v>
      </c>
      <c r="AT15" s="458">
        <v>733.44</v>
      </c>
      <c r="AU15" s="459"/>
      <c r="AV15" s="460">
        <v>0</v>
      </c>
      <c r="AW15" s="457">
        <v>0</v>
      </c>
      <c r="AX15" s="458">
        <v>0</v>
      </c>
      <c r="AY15" s="459"/>
      <c r="AZ15" s="460">
        <v>0</v>
      </c>
      <c r="BA15" s="457">
        <v>733.4425</v>
      </c>
      <c r="BB15" s="458">
        <v>0</v>
      </c>
      <c r="BC15" s="459"/>
      <c r="BD15" s="460">
        <v>0</v>
      </c>
      <c r="BE15" s="468"/>
      <c r="BF15" s="96">
        <v>0</v>
      </c>
      <c r="BG15" s="96">
        <v>0</v>
      </c>
      <c r="BH15" s="450">
        <v>2933.7650000000003</v>
      </c>
      <c r="BI15" s="450">
        <v>2200.3225000000002</v>
      </c>
      <c r="BJ15" s="448">
        <v>2200.3200000000002</v>
      </c>
      <c r="BK15" s="449">
        <v>1466.88</v>
      </c>
    </row>
    <row r="16" spans="1:63" s="73" customFormat="1" x14ac:dyDescent="0.2">
      <c r="A16" s="74" t="s">
        <v>119</v>
      </c>
      <c r="B16" s="253">
        <v>4</v>
      </c>
      <c r="C16" s="172">
        <v>76549.070000000007</v>
      </c>
      <c r="D16" s="175">
        <v>0</v>
      </c>
      <c r="E16" s="76">
        <v>76549.070000000007</v>
      </c>
      <c r="F16" s="457">
        <v>0</v>
      </c>
      <c r="G16" s="458">
        <v>0</v>
      </c>
      <c r="H16" s="459"/>
      <c r="I16" s="460">
        <v>0</v>
      </c>
      <c r="J16" s="457">
        <v>0</v>
      </c>
      <c r="K16" s="458">
        <v>0</v>
      </c>
      <c r="L16" s="459"/>
      <c r="M16" s="460">
        <v>0</v>
      </c>
      <c r="N16" s="457">
        <v>0</v>
      </c>
      <c r="O16" s="458">
        <v>0</v>
      </c>
      <c r="P16" s="459"/>
      <c r="Q16" s="460">
        <v>0</v>
      </c>
      <c r="R16" s="461">
        <v>0</v>
      </c>
      <c r="S16" s="457">
        <v>19137.267500000002</v>
      </c>
      <c r="T16" s="458">
        <v>0</v>
      </c>
      <c r="U16" s="459"/>
      <c r="V16" s="460">
        <v>0</v>
      </c>
      <c r="W16" s="457">
        <v>0</v>
      </c>
      <c r="X16" s="458">
        <v>0</v>
      </c>
      <c r="Y16" s="459"/>
      <c r="Z16" s="460">
        <v>0</v>
      </c>
      <c r="AA16" s="457">
        <v>0</v>
      </c>
      <c r="AB16" s="458">
        <v>0</v>
      </c>
      <c r="AC16" s="459"/>
      <c r="AD16" s="460">
        <v>0</v>
      </c>
      <c r="AE16" s="461">
        <v>-19137.267500000002</v>
      </c>
      <c r="AF16" s="457">
        <v>38274.535000000003</v>
      </c>
      <c r="AG16" s="458">
        <v>0</v>
      </c>
      <c r="AH16" s="459"/>
      <c r="AI16" s="460">
        <v>0</v>
      </c>
      <c r="AJ16" s="457">
        <v>0</v>
      </c>
      <c r="AK16" s="458">
        <v>38274.54</v>
      </c>
      <c r="AL16" s="459"/>
      <c r="AM16" s="460">
        <v>0</v>
      </c>
      <c r="AN16" s="461">
        <v>4.9999999973806553E-3</v>
      </c>
      <c r="AO16" s="457">
        <v>0</v>
      </c>
      <c r="AP16" s="458">
        <v>0</v>
      </c>
      <c r="AQ16" s="459"/>
      <c r="AR16" s="460">
        <v>38274.54</v>
      </c>
      <c r="AS16" s="457">
        <v>19137.267500000002</v>
      </c>
      <c r="AT16" s="458">
        <v>19137.27</v>
      </c>
      <c r="AU16" s="459"/>
      <c r="AV16" s="460">
        <v>0</v>
      </c>
      <c r="AW16" s="457">
        <v>0</v>
      </c>
      <c r="AX16" s="458">
        <v>0</v>
      </c>
      <c r="AY16" s="459"/>
      <c r="AZ16" s="460">
        <v>0</v>
      </c>
      <c r="BA16" s="457">
        <v>19137.267500000002</v>
      </c>
      <c r="BB16" s="458">
        <v>0</v>
      </c>
      <c r="BC16" s="459"/>
      <c r="BD16" s="460">
        <v>0</v>
      </c>
      <c r="BE16" s="468"/>
      <c r="BF16" s="96">
        <v>0</v>
      </c>
      <c r="BG16" s="96">
        <v>0</v>
      </c>
      <c r="BH16" s="450">
        <v>76549.075000000012</v>
      </c>
      <c r="BI16" s="450">
        <v>57411.807500000003</v>
      </c>
      <c r="BJ16" s="448">
        <v>57411.81</v>
      </c>
      <c r="BK16" s="449">
        <v>38274.54</v>
      </c>
    </row>
    <row r="17" spans="1:63" s="73" customFormat="1" x14ac:dyDescent="0.2">
      <c r="A17" s="74" t="s">
        <v>120</v>
      </c>
      <c r="B17" s="253">
        <v>20</v>
      </c>
      <c r="C17" s="172">
        <v>38274.54</v>
      </c>
      <c r="D17" s="175">
        <v>0</v>
      </c>
      <c r="E17" s="76">
        <v>38274.54</v>
      </c>
      <c r="F17" s="457">
        <v>0</v>
      </c>
      <c r="G17" s="458">
        <v>0</v>
      </c>
      <c r="H17" s="459"/>
      <c r="I17" s="460">
        <v>0</v>
      </c>
      <c r="J17" s="457">
        <v>0</v>
      </c>
      <c r="K17" s="458">
        <v>0</v>
      </c>
      <c r="L17" s="459"/>
      <c r="M17" s="460">
        <v>0</v>
      </c>
      <c r="N17" s="457">
        <v>0</v>
      </c>
      <c r="O17" s="458">
        <v>0</v>
      </c>
      <c r="P17" s="459"/>
      <c r="Q17" s="460">
        <v>0</v>
      </c>
      <c r="R17" s="461">
        <v>0</v>
      </c>
      <c r="S17" s="457">
        <v>9568.6350000000002</v>
      </c>
      <c r="T17" s="458">
        <v>0</v>
      </c>
      <c r="U17" s="459"/>
      <c r="V17" s="460">
        <v>0</v>
      </c>
      <c r="W17" s="457">
        <v>0</v>
      </c>
      <c r="X17" s="458">
        <v>0</v>
      </c>
      <c r="Y17" s="459"/>
      <c r="Z17" s="460">
        <v>0</v>
      </c>
      <c r="AA17" s="457">
        <v>0</v>
      </c>
      <c r="AB17" s="458">
        <v>0</v>
      </c>
      <c r="AC17" s="459"/>
      <c r="AD17" s="460">
        <v>0</v>
      </c>
      <c r="AE17" s="461">
        <v>-9568.6350000000002</v>
      </c>
      <c r="AF17" s="457">
        <v>19137.27</v>
      </c>
      <c r="AG17" s="458">
        <v>0</v>
      </c>
      <c r="AH17" s="459"/>
      <c r="AI17" s="460">
        <v>0</v>
      </c>
      <c r="AJ17" s="457">
        <v>0</v>
      </c>
      <c r="AK17" s="458">
        <v>19137.28</v>
      </c>
      <c r="AL17" s="459"/>
      <c r="AM17" s="460">
        <v>0</v>
      </c>
      <c r="AN17" s="461">
        <v>9.9999999983992893E-3</v>
      </c>
      <c r="AO17" s="457">
        <v>0</v>
      </c>
      <c r="AP17" s="458">
        <v>0</v>
      </c>
      <c r="AQ17" s="459"/>
      <c r="AR17" s="460">
        <v>19137.28</v>
      </c>
      <c r="AS17" s="457">
        <v>9568.6350000000002</v>
      </c>
      <c r="AT17" s="458">
        <v>9568.64</v>
      </c>
      <c r="AU17" s="459"/>
      <c r="AV17" s="460">
        <v>0</v>
      </c>
      <c r="AW17" s="457">
        <v>0</v>
      </c>
      <c r="AX17" s="458">
        <v>0</v>
      </c>
      <c r="AY17" s="459"/>
      <c r="AZ17" s="460">
        <v>0</v>
      </c>
      <c r="BA17" s="457">
        <v>9568.6350000000002</v>
      </c>
      <c r="BB17" s="458">
        <v>0</v>
      </c>
      <c r="BC17" s="459"/>
      <c r="BD17" s="460">
        <v>0</v>
      </c>
      <c r="BE17" s="468"/>
      <c r="BF17" s="96">
        <v>0</v>
      </c>
      <c r="BG17" s="96">
        <v>0</v>
      </c>
      <c r="BH17" s="450">
        <v>38274.550000000003</v>
      </c>
      <c r="BI17" s="450">
        <v>28705.914999999997</v>
      </c>
      <c r="BJ17" s="448">
        <v>28705.919999999998</v>
      </c>
      <c r="BK17" s="449">
        <v>19137.28</v>
      </c>
    </row>
    <row r="18" spans="1:63" s="73" customFormat="1" x14ac:dyDescent="0.2">
      <c r="A18" s="74" t="s">
        <v>121</v>
      </c>
      <c r="B18" s="253">
        <v>4</v>
      </c>
      <c r="C18" s="172">
        <v>25517.06</v>
      </c>
      <c r="D18" s="175">
        <v>0</v>
      </c>
      <c r="E18" s="76">
        <v>25517.06</v>
      </c>
      <c r="F18" s="457">
        <v>0</v>
      </c>
      <c r="G18" s="458">
        <v>0</v>
      </c>
      <c r="H18" s="459"/>
      <c r="I18" s="460">
        <v>0</v>
      </c>
      <c r="J18" s="457">
        <v>0</v>
      </c>
      <c r="K18" s="458">
        <v>0</v>
      </c>
      <c r="L18" s="459"/>
      <c r="M18" s="460">
        <v>0</v>
      </c>
      <c r="N18" s="457">
        <v>0</v>
      </c>
      <c r="O18" s="458">
        <v>0</v>
      </c>
      <c r="P18" s="459"/>
      <c r="Q18" s="460">
        <v>0</v>
      </c>
      <c r="R18" s="461">
        <v>0</v>
      </c>
      <c r="S18" s="457">
        <v>6379.2650000000003</v>
      </c>
      <c r="T18" s="458">
        <v>0</v>
      </c>
      <c r="U18" s="459"/>
      <c r="V18" s="460">
        <v>0</v>
      </c>
      <c r="W18" s="457">
        <v>0</v>
      </c>
      <c r="X18" s="458">
        <v>0</v>
      </c>
      <c r="Y18" s="459"/>
      <c r="Z18" s="460">
        <v>0</v>
      </c>
      <c r="AA18" s="457">
        <v>0</v>
      </c>
      <c r="AB18" s="458">
        <v>0</v>
      </c>
      <c r="AC18" s="459"/>
      <c r="AD18" s="460">
        <v>0</v>
      </c>
      <c r="AE18" s="461">
        <v>-6379.2650000000003</v>
      </c>
      <c r="AF18" s="457">
        <v>12758.53</v>
      </c>
      <c r="AG18" s="458">
        <v>0</v>
      </c>
      <c r="AH18" s="459"/>
      <c r="AI18" s="460">
        <v>0</v>
      </c>
      <c r="AJ18" s="457">
        <v>0</v>
      </c>
      <c r="AK18" s="458">
        <v>12758.54</v>
      </c>
      <c r="AL18" s="459"/>
      <c r="AM18" s="460">
        <v>0</v>
      </c>
      <c r="AN18" s="461">
        <v>1.0000000000218279E-2</v>
      </c>
      <c r="AO18" s="457">
        <v>0</v>
      </c>
      <c r="AP18" s="458">
        <v>0</v>
      </c>
      <c r="AQ18" s="459"/>
      <c r="AR18" s="460">
        <v>12758.54</v>
      </c>
      <c r="AS18" s="457">
        <v>6379.2650000000003</v>
      </c>
      <c r="AT18" s="458">
        <v>6379.27</v>
      </c>
      <c r="AU18" s="459"/>
      <c r="AV18" s="460">
        <v>0</v>
      </c>
      <c r="AW18" s="457">
        <v>0</v>
      </c>
      <c r="AX18" s="458">
        <v>0</v>
      </c>
      <c r="AY18" s="459"/>
      <c r="AZ18" s="460">
        <v>0</v>
      </c>
      <c r="BA18" s="457">
        <v>6379.2650000000003</v>
      </c>
      <c r="BB18" s="458">
        <v>0</v>
      </c>
      <c r="BC18" s="459"/>
      <c r="BD18" s="460">
        <v>0</v>
      </c>
      <c r="BE18" s="468"/>
      <c r="BF18" s="96">
        <v>0</v>
      </c>
      <c r="BG18" s="96">
        <v>0</v>
      </c>
      <c r="BH18" s="450">
        <v>25517.07</v>
      </c>
      <c r="BI18" s="450">
        <v>19137.805</v>
      </c>
      <c r="BJ18" s="448">
        <v>19137.810000000001</v>
      </c>
      <c r="BK18" s="449">
        <v>12758.54</v>
      </c>
    </row>
    <row r="19" spans="1:63" s="73" customFormat="1" x14ac:dyDescent="0.2">
      <c r="A19" s="74" t="s">
        <v>209</v>
      </c>
      <c r="B19" s="253">
        <v>100</v>
      </c>
      <c r="C19" s="172">
        <v>14800.11</v>
      </c>
      <c r="D19" s="175">
        <v>0</v>
      </c>
      <c r="E19" s="76">
        <v>14800.11</v>
      </c>
      <c r="F19" s="457">
        <v>0</v>
      </c>
      <c r="G19" s="458">
        <v>0</v>
      </c>
      <c r="H19" s="459"/>
      <c r="I19" s="460">
        <v>0</v>
      </c>
      <c r="J19" s="457">
        <v>0</v>
      </c>
      <c r="K19" s="458">
        <v>0</v>
      </c>
      <c r="L19" s="459"/>
      <c r="M19" s="460">
        <v>0</v>
      </c>
      <c r="N19" s="457">
        <v>0</v>
      </c>
      <c r="O19" s="458">
        <v>0</v>
      </c>
      <c r="P19" s="459"/>
      <c r="Q19" s="460">
        <v>0</v>
      </c>
      <c r="R19" s="461">
        <v>0</v>
      </c>
      <c r="S19" s="457">
        <v>3700.0275000000001</v>
      </c>
      <c r="T19" s="458">
        <v>0</v>
      </c>
      <c r="U19" s="459"/>
      <c r="V19" s="460">
        <v>0</v>
      </c>
      <c r="W19" s="457">
        <v>0</v>
      </c>
      <c r="X19" s="458">
        <v>0</v>
      </c>
      <c r="Y19" s="459"/>
      <c r="Z19" s="460">
        <v>0</v>
      </c>
      <c r="AA19" s="457">
        <v>0</v>
      </c>
      <c r="AB19" s="458">
        <v>0</v>
      </c>
      <c r="AC19" s="459"/>
      <c r="AD19" s="460">
        <v>0</v>
      </c>
      <c r="AE19" s="461">
        <v>-3700.0275000000001</v>
      </c>
      <c r="AF19" s="457">
        <v>7400.0550000000003</v>
      </c>
      <c r="AG19" s="458">
        <v>0</v>
      </c>
      <c r="AH19" s="459"/>
      <c r="AI19" s="460">
        <v>0</v>
      </c>
      <c r="AJ19" s="457">
        <v>0</v>
      </c>
      <c r="AK19" s="458">
        <v>7400.06</v>
      </c>
      <c r="AL19" s="459"/>
      <c r="AM19" s="460">
        <v>0</v>
      </c>
      <c r="AN19" s="461">
        <v>5.0000000001091394E-3</v>
      </c>
      <c r="AO19" s="457">
        <v>0</v>
      </c>
      <c r="AP19" s="458">
        <v>0</v>
      </c>
      <c r="AQ19" s="459"/>
      <c r="AR19" s="460">
        <v>7400.06</v>
      </c>
      <c r="AS19" s="457">
        <v>3700.0275000000001</v>
      </c>
      <c r="AT19" s="458">
        <v>3700.03</v>
      </c>
      <c r="AU19" s="459"/>
      <c r="AV19" s="460">
        <v>0</v>
      </c>
      <c r="AW19" s="457">
        <v>0</v>
      </c>
      <c r="AX19" s="458">
        <v>0</v>
      </c>
      <c r="AY19" s="459"/>
      <c r="AZ19" s="460">
        <v>0</v>
      </c>
      <c r="BA19" s="457">
        <v>3700.0275000000001</v>
      </c>
      <c r="BB19" s="458">
        <v>0</v>
      </c>
      <c r="BC19" s="459"/>
      <c r="BD19" s="460">
        <v>0</v>
      </c>
      <c r="BE19" s="468"/>
      <c r="BF19" s="96">
        <v>0</v>
      </c>
      <c r="BG19" s="96">
        <v>0</v>
      </c>
      <c r="BH19" s="450">
        <v>14800.115000000002</v>
      </c>
      <c r="BI19" s="450">
        <v>11100.087500000001</v>
      </c>
      <c r="BJ19" s="448">
        <v>11100.09</v>
      </c>
      <c r="BK19" s="449">
        <v>7400.06</v>
      </c>
    </row>
    <row r="20" spans="1:63" s="73" customFormat="1" x14ac:dyDescent="0.2">
      <c r="A20" s="74" t="s">
        <v>122</v>
      </c>
      <c r="B20" s="253">
        <v>12</v>
      </c>
      <c r="C20" s="172">
        <v>21373.31</v>
      </c>
      <c r="D20" s="175">
        <v>0</v>
      </c>
      <c r="E20" s="76">
        <v>21373.31</v>
      </c>
      <c r="F20" s="457">
        <v>0</v>
      </c>
      <c r="G20" s="458">
        <v>0</v>
      </c>
      <c r="H20" s="459"/>
      <c r="I20" s="460">
        <v>0</v>
      </c>
      <c r="J20" s="457">
        <v>0</v>
      </c>
      <c r="K20" s="458">
        <v>0</v>
      </c>
      <c r="L20" s="459"/>
      <c r="M20" s="460">
        <v>0</v>
      </c>
      <c r="N20" s="457">
        <v>0</v>
      </c>
      <c r="O20" s="458">
        <v>0</v>
      </c>
      <c r="P20" s="459"/>
      <c r="Q20" s="460">
        <v>0</v>
      </c>
      <c r="R20" s="461">
        <v>0</v>
      </c>
      <c r="S20" s="457">
        <v>5343.3275000000003</v>
      </c>
      <c r="T20" s="458">
        <v>0</v>
      </c>
      <c r="U20" s="459"/>
      <c r="V20" s="460">
        <v>0</v>
      </c>
      <c r="W20" s="457">
        <v>0</v>
      </c>
      <c r="X20" s="458">
        <v>0</v>
      </c>
      <c r="Y20" s="459"/>
      <c r="Z20" s="460">
        <v>0</v>
      </c>
      <c r="AA20" s="457">
        <v>0</v>
      </c>
      <c r="AB20" s="458">
        <v>0</v>
      </c>
      <c r="AC20" s="459"/>
      <c r="AD20" s="460">
        <v>0</v>
      </c>
      <c r="AE20" s="461">
        <v>-5343.3275000000003</v>
      </c>
      <c r="AF20" s="457">
        <v>10686.655000000001</v>
      </c>
      <c r="AG20" s="458">
        <v>0</v>
      </c>
      <c r="AH20" s="459"/>
      <c r="AI20" s="460">
        <v>0</v>
      </c>
      <c r="AJ20" s="457">
        <v>0</v>
      </c>
      <c r="AK20" s="458">
        <v>10686.66</v>
      </c>
      <c r="AL20" s="459"/>
      <c r="AM20" s="460">
        <v>0</v>
      </c>
      <c r="AN20" s="461">
        <v>4.9999999991996447E-3</v>
      </c>
      <c r="AO20" s="457">
        <v>0</v>
      </c>
      <c r="AP20" s="458">
        <v>0</v>
      </c>
      <c r="AQ20" s="459"/>
      <c r="AR20" s="460">
        <v>10686.66</v>
      </c>
      <c r="AS20" s="457">
        <v>5343.3275000000003</v>
      </c>
      <c r="AT20" s="458">
        <v>5343.33</v>
      </c>
      <c r="AU20" s="459"/>
      <c r="AV20" s="460">
        <v>0</v>
      </c>
      <c r="AW20" s="457">
        <v>0</v>
      </c>
      <c r="AX20" s="458">
        <v>0</v>
      </c>
      <c r="AY20" s="459"/>
      <c r="AZ20" s="460">
        <v>0</v>
      </c>
      <c r="BA20" s="457">
        <v>5343.3275000000003</v>
      </c>
      <c r="BB20" s="458">
        <v>0</v>
      </c>
      <c r="BC20" s="459"/>
      <c r="BD20" s="460">
        <v>0</v>
      </c>
      <c r="BE20" s="468"/>
      <c r="BF20" s="96">
        <v>0</v>
      </c>
      <c r="BG20" s="96">
        <v>0</v>
      </c>
      <c r="BH20" s="450">
        <v>21373.315000000002</v>
      </c>
      <c r="BI20" s="450">
        <v>16029.987499999999</v>
      </c>
      <c r="BJ20" s="448">
        <v>16029.99</v>
      </c>
      <c r="BK20" s="449">
        <v>10686.66</v>
      </c>
    </row>
    <row r="21" spans="1:63" s="73" customFormat="1" x14ac:dyDescent="0.2">
      <c r="A21" s="74" t="s">
        <v>123</v>
      </c>
      <c r="B21" s="253">
        <v>16</v>
      </c>
      <c r="C21" s="172">
        <v>7042.33</v>
      </c>
      <c r="D21" s="175">
        <v>0</v>
      </c>
      <c r="E21" s="76">
        <v>7042.33</v>
      </c>
      <c r="F21" s="457">
        <v>0</v>
      </c>
      <c r="G21" s="458">
        <v>0</v>
      </c>
      <c r="H21" s="459"/>
      <c r="I21" s="460">
        <v>0</v>
      </c>
      <c r="J21" s="457">
        <v>0</v>
      </c>
      <c r="K21" s="458">
        <v>0</v>
      </c>
      <c r="L21" s="459"/>
      <c r="M21" s="460">
        <v>0</v>
      </c>
      <c r="N21" s="457">
        <v>0</v>
      </c>
      <c r="O21" s="458">
        <v>0</v>
      </c>
      <c r="P21" s="459"/>
      <c r="Q21" s="460">
        <v>0</v>
      </c>
      <c r="R21" s="461">
        <v>0</v>
      </c>
      <c r="S21" s="457">
        <v>1760.5825</v>
      </c>
      <c r="T21" s="458">
        <v>0</v>
      </c>
      <c r="U21" s="459"/>
      <c r="V21" s="460">
        <v>0</v>
      </c>
      <c r="W21" s="457">
        <v>0</v>
      </c>
      <c r="X21" s="458">
        <v>0</v>
      </c>
      <c r="Y21" s="459"/>
      <c r="Z21" s="460">
        <v>0</v>
      </c>
      <c r="AA21" s="457">
        <v>0</v>
      </c>
      <c r="AB21" s="458">
        <v>0</v>
      </c>
      <c r="AC21" s="459"/>
      <c r="AD21" s="460">
        <v>0</v>
      </c>
      <c r="AE21" s="461">
        <v>-1760.5825</v>
      </c>
      <c r="AF21" s="457">
        <v>3521.165</v>
      </c>
      <c r="AG21" s="458">
        <v>0</v>
      </c>
      <c r="AH21" s="459"/>
      <c r="AI21" s="460">
        <v>0</v>
      </c>
      <c r="AJ21" s="457">
        <v>0</v>
      </c>
      <c r="AK21" s="458">
        <v>3521.16</v>
      </c>
      <c r="AL21" s="459"/>
      <c r="AM21" s="460">
        <v>0</v>
      </c>
      <c r="AN21" s="461">
        <v>-5.0000000001091394E-3</v>
      </c>
      <c r="AO21" s="457">
        <v>0</v>
      </c>
      <c r="AP21" s="458">
        <v>0</v>
      </c>
      <c r="AQ21" s="459"/>
      <c r="AR21" s="460">
        <v>3521.16</v>
      </c>
      <c r="AS21" s="457">
        <v>1760.5825</v>
      </c>
      <c r="AT21" s="458">
        <v>1760.58</v>
      </c>
      <c r="AU21" s="459"/>
      <c r="AV21" s="460">
        <v>0</v>
      </c>
      <c r="AW21" s="457">
        <v>0</v>
      </c>
      <c r="AX21" s="458">
        <v>0</v>
      </c>
      <c r="AY21" s="459"/>
      <c r="AZ21" s="460">
        <v>0</v>
      </c>
      <c r="BA21" s="457">
        <v>1760.5825</v>
      </c>
      <c r="BB21" s="458">
        <v>0</v>
      </c>
      <c r="BC21" s="459"/>
      <c r="BD21" s="460">
        <v>0</v>
      </c>
      <c r="BE21" s="468"/>
      <c r="BF21" s="96">
        <v>0</v>
      </c>
      <c r="BG21" s="96">
        <v>0</v>
      </c>
      <c r="BH21" s="450">
        <v>7042.3249999999998</v>
      </c>
      <c r="BI21" s="450">
        <v>5281.7424999999994</v>
      </c>
      <c r="BJ21" s="448">
        <v>5281.74</v>
      </c>
      <c r="BK21" s="449">
        <v>3521.16</v>
      </c>
    </row>
    <row r="22" spans="1:63" s="73" customFormat="1" x14ac:dyDescent="0.2">
      <c r="A22" s="74" t="s">
        <v>124</v>
      </c>
      <c r="B22" s="253">
        <v>14</v>
      </c>
      <c r="C22" s="172">
        <v>20670.71</v>
      </c>
      <c r="D22" s="175">
        <v>0</v>
      </c>
      <c r="E22" s="76">
        <v>20670.71</v>
      </c>
      <c r="F22" s="457">
        <v>0</v>
      </c>
      <c r="G22" s="458">
        <v>0</v>
      </c>
      <c r="H22" s="459"/>
      <c r="I22" s="460">
        <v>0</v>
      </c>
      <c r="J22" s="457">
        <v>0</v>
      </c>
      <c r="K22" s="458">
        <v>0</v>
      </c>
      <c r="L22" s="459"/>
      <c r="M22" s="460">
        <v>0</v>
      </c>
      <c r="N22" s="457">
        <v>0</v>
      </c>
      <c r="O22" s="458">
        <v>0</v>
      </c>
      <c r="P22" s="459"/>
      <c r="Q22" s="460">
        <v>0</v>
      </c>
      <c r="R22" s="461">
        <v>0</v>
      </c>
      <c r="S22" s="457">
        <v>5167.6774999999998</v>
      </c>
      <c r="T22" s="458">
        <v>0</v>
      </c>
      <c r="U22" s="459"/>
      <c r="V22" s="460">
        <v>0</v>
      </c>
      <c r="W22" s="457">
        <v>0</v>
      </c>
      <c r="X22" s="458">
        <v>0</v>
      </c>
      <c r="Y22" s="459"/>
      <c r="Z22" s="460">
        <v>0</v>
      </c>
      <c r="AA22" s="457">
        <v>0</v>
      </c>
      <c r="AB22" s="458">
        <v>0</v>
      </c>
      <c r="AC22" s="459"/>
      <c r="AD22" s="460">
        <v>0</v>
      </c>
      <c r="AE22" s="461">
        <v>-5167.6774999999998</v>
      </c>
      <c r="AF22" s="457">
        <v>10335.355</v>
      </c>
      <c r="AG22" s="458">
        <v>0</v>
      </c>
      <c r="AH22" s="459"/>
      <c r="AI22" s="460">
        <v>0</v>
      </c>
      <c r="AJ22" s="457">
        <v>0</v>
      </c>
      <c r="AK22" s="458">
        <v>10335.36</v>
      </c>
      <c r="AL22" s="459"/>
      <c r="AM22" s="460">
        <v>0</v>
      </c>
      <c r="AN22" s="461">
        <v>5.0000000010186341E-3</v>
      </c>
      <c r="AO22" s="457">
        <v>0</v>
      </c>
      <c r="AP22" s="458">
        <v>0</v>
      </c>
      <c r="AQ22" s="459"/>
      <c r="AR22" s="460">
        <v>10335.36</v>
      </c>
      <c r="AS22" s="457">
        <v>5167.6774999999998</v>
      </c>
      <c r="AT22" s="458">
        <v>5167.68</v>
      </c>
      <c r="AU22" s="459"/>
      <c r="AV22" s="460">
        <v>0</v>
      </c>
      <c r="AW22" s="457">
        <v>0</v>
      </c>
      <c r="AX22" s="458">
        <v>0</v>
      </c>
      <c r="AY22" s="459"/>
      <c r="AZ22" s="460">
        <v>0</v>
      </c>
      <c r="BA22" s="457">
        <v>5167.6774999999998</v>
      </c>
      <c r="BB22" s="458">
        <v>0</v>
      </c>
      <c r="BC22" s="459"/>
      <c r="BD22" s="460">
        <v>0</v>
      </c>
      <c r="BE22" s="468"/>
      <c r="BF22" s="96">
        <v>0</v>
      </c>
      <c r="BG22" s="96">
        <v>0</v>
      </c>
      <c r="BH22" s="450">
        <v>20670.715</v>
      </c>
      <c r="BI22" s="450">
        <v>15503.0375</v>
      </c>
      <c r="BJ22" s="448">
        <v>15503.04</v>
      </c>
      <c r="BK22" s="449">
        <v>10335.36</v>
      </c>
    </row>
    <row r="23" spans="1:63" s="73" customFormat="1" x14ac:dyDescent="0.2">
      <c r="A23" s="74" t="s">
        <v>125</v>
      </c>
      <c r="B23" s="253">
        <v>14</v>
      </c>
      <c r="C23" s="172">
        <v>47542.18</v>
      </c>
      <c r="D23" s="175">
        <v>0</v>
      </c>
      <c r="E23" s="76">
        <v>47542.18</v>
      </c>
      <c r="F23" s="457">
        <v>0</v>
      </c>
      <c r="G23" s="458">
        <v>0</v>
      </c>
      <c r="H23" s="459"/>
      <c r="I23" s="460">
        <v>0</v>
      </c>
      <c r="J23" s="457">
        <v>0</v>
      </c>
      <c r="K23" s="458">
        <v>0</v>
      </c>
      <c r="L23" s="459"/>
      <c r="M23" s="460">
        <v>0</v>
      </c>
      <c r="N23" s="457">
        <v>0</v>
      </c>
      <c r="O23" s="458">
        <v>0</v>
      </c>
      <c r="P23" s="459"/>
      <c r="Q23" s="460">
        <v>0</v>
      </c>
      <c r="R23" s="461">
        <v>0</v>
      </c>
      <c r="S23" s="457">
        <v>11885.545</v>
      </c>
      <c r="T23" s="458">
        <v>0</v>
      </c>
      <c r="U23" s="459"/>
      <c r="V23" s="460">
        <v>0</v>
      </c>
      <c r="W23" s="457">
        <v>0</v>
      </c>
      <c r="X23" s="458">
        <v>0</v>
      </c>
      <c r="Y23" s="459"/>
      <c r="Z23" s="460">
        <v>0</v>
      </c>
      <c r="AA23" s="457">
        <v>0</v>
      </c>
      <c r="AB23" s="458">
        <v>0</v>
      </c>
      <c r="AC23" s="459"/>
      <c r="AD23" s="460">
        <v>0</v>
      </c>
      <c r="AE23" s="461">
        <v>-11885.545</v>
      </c>
      <c r="AF23" s="457">
        <v>23771.09</v>
      </c>
      <c r="AG23" s="458">
        <v>0</v>
      </c>
      <c r="AH23" s="459"/>
      <c r="AI23" s="460">
        <v>0</v>
      </c>
      <c r="AJ23" s="457">
        <v>0</v>
      </c>
      <c r="AK23" s="458">
        <v>23771.100000000002</v>
      </c>
      <c r="AL23" s="459"/>
      <c r="AM23" s="460">
        <v>0</v>
      </c>
      <c r="AN23" s="461">
        <v>1.0000000002037268E-2</v>
      </c>
      <c r="AO23" s="457">
        <v>0</v>
      </c>
      <c r="AP23" s="458">
        <v>0</v>
      </c>
      <c r="AQ23" s="459"/>
      <c r="AR23" s="460">
        <v>23771.100000000002</v>
      </c>
      <c r="AS23" s="457">
        <v>11885.545</v>
      </c>
      <c r="AT23" s="458">
        <v>11885.550000000001</v>
      </c>
      <c r="AU23" s="459"/>
      <c r="AV23" s="460">
        <v>0</v>
      </c>
      <c r="AW23" s="457">
        <v>0</v>
      </c>
      <c r="AX23" s="458">
        <v>0</v>
      </c>
      <c r="AY23" s="459"/>
      <c r="AZ23" s="460">
        <v>0</v>
      </c>
      <c r="BA23" s="457">
        <v>11885.545</v>
      </c>
      <c r="BB23" s="458">
        <v>0</v>
      </c>
      <c r="BC23" s="459"/>
      <c r="BD23" s="460">
        <v>0</v>
      </c>
      <c r="BE23" s="468"/>
      <c r="BF23" s="96">
        <v>0</v>
      </c>
      <c r="BG23" s="96">
        <v>0</v>
      </c>
      <c r="BH23" s="450">
        <v>47542.19</v>
      </c>
      <c r="BI23" s="450">
        <v>35656.645000000004</v>
      </c>
      <c r="BJ23" s="448">
        <v>35656.65</v>
      </c>
      <c r="BK23" s="449">
        <v>23771.100000000002</v>
      </c>
    </row>
    <row r="24" spans="1:63" s="73" customFormat="1" x14ac:dyDescent="0.2">
      <c r="A24" s="74" t="s">
        <v>126</v>
      </c>
      <c r="B24" s="253">
        <v>26</v>
      </c>
      <c r="C24" s="172">
        <v>18471</v>
      </c>
      <c r="D24" s="175">
        <v>0</v>
      </c>
      <c r="E24" s="76">
        <v>18471</v>
      </c>
      <c r="F24" s="457">
        <v>0</v>
      </c>
      <c r="G24" s="458">
        <v>0</v>
      </c>
      <c r="H24" s="459"/>
      <c r="I24" s="460">
        <v>0</v>
      </c>
      <c r="J24" s="457">
        <v>0</v>
      </c>
      <c r="K24" s="458">
        <v>0</v>
      </c>
      <c r="L24" s="459"/>
      <c r="M24" s="460">
        <v>0</v>
      </c>
      <c r="N24" s="457">
        <v>0</v>
      </c>
      <c r="O24" s="458">
        <v>0</v>
      </c>
      <c r="P24" s="459"/>
      <c r="Q24" s="460">
        <v>0</v>
      </c>
      <c r="R24" s="461">
        <v>0</v>
      </c>
      <c r="S24" s="457">
        <v>4617.75</v>
      </c>
      <c r="T24" s="458">
        <v>0</v>
      </c>
      <c r="U24" s="459"/>
      <c r="V24" s="460">
        <v>0</v>
      </c>
      <c r="W24" s="457">
        <v>0</v>
      </c>
      <c r="X24" s="458">
        <v>0</v>
      </c>
      <c r="Y24" s="459"/>
      <c r="Z24" s="460">
        <v>0</v>
      </c>
      <c r="AA24" s="457">
        <v>0</v>
      </c>
      <c r="AB24" s="458">
        <v>0</v>
      </c>
      <c r="AC24" s="459"/>
      <c r="AD24" s="460">
        <v>0</v>
      </c>
      <c r="AE24" s="461">
        <v>-4617.75</v>
      </c>
      <c r="AF24" s="457">
        <v>9235.5</v>
      </c>
      <c r="AG24" s="458">
        <v>0</v>
      </c>
      <c r="AH24" s="459"/>
      <c r="AI24" s="460">
        <v>0</v>
      </c>
      <c r="AJ24" s="457">
        <v>0</v>
      </c>
      <c r="AK24" s="458">
        <v>9235.52</v>
      </c>
      <c r="AL24" s="459"/>
      <c r="AM24" s="460">
        <v>0</v>
      </c>
      <c r="AN24" s="461">
        <v>2.0000000000436557E-2</v>
      </c>
      <c r="AO24" s="457">
        <v>0</v>
      </c>
      <c r="AP24" s="458">
        <v>0</v>
      </c>
      <c r="AQ24" s="459"/>
      <c r="AR24" s="460">
        <v>9235.52</v>
      </c>
      <c r="AS24" s="457">
        <v>4617.75</v>
      </c>
      <c r="AT24" s="458">
        <v>4617.76</v>
      </c>
      <c r="AU24" s="459"/>
      <c r="AV24" s="460">
        <v>0</v>
      </c>
      <c r="AW24" s="457">
        <v>0</v>
      </c>
      <c r="AX24" s="458">
        <v>0</v>
      </c>
      <c r="AY24" s="459"/>
      <c r="AZ24" s="460">
        <v>0</v>
      </c>
      <c r="BA24" s="457">
        <v>4617.75</v>
      </c>
      <c r="BB24" s="458">
        <v>0</v>
      </c>
      <c r="BC24" s="459"/>
      <c r="BD24" s="460">
        <v>0</v>
      </c>
      <c r="BE24" s="468"/>
      <c r="BF24" s="96">
        <v>0</v>
      </c>
      <c r="BG24" s="96">
        <v>0</v>
      </c>
      <c r="BH24" s="450">
        <v>18471.02</v>
      </c>
      <c r="BI24" s="450">
        <v>13853.27</v>
      </c>
      <c r="BJ24" s="448">
        <v>13853.28</v>
      </c>
      <c r="BK24" s="449">
        <v>9235.52</v>
      </c>
    </row>
    <row r="25" spans="1:63" s="73" customFormat="1" x14ac:dyDescent="0.2">
      <c r="A25" s="74" t="s">
        <v>127</v>
      </c>
      <c r="B25" s="253">
        <v>26</v>
      </c>
      <c r="C25" s="172">
        <v>69266.8</v>
      </c>
      <c r="D25" s="175">
        <v>0</v>
      </c>
      <c r="E25" s="76">
        <v>69266.8</v>
      </c>
      <c r="F25" s="457">
        <v>0</v>
      </c>
      <c r="G25" s="458">
        <v>0</v>
      </c>
      <c r="H25" s="459"/>
      <c r="I25" s="460">
        <v>0</v>
      </c>
      <c r="J25" s="457">
        <v>0</v>
      </c>
      <c r="K25" s="458">
        <v>0</v>
      </c>
      <c r="L25" s="459"/>
      <c r="M25" s="460">
        <v>0</v>
      </c>
      <c r="N25" s="457">
        <v>0</v>
      </c>
      <c r="O25" s="458">
        <v>0</v>
      </c>
      <c r="P25" s="459"/>
      <c r="Q25" s="460">
        <v>0</v>
      </c>
      <c r="R25" s="461">
        <v>0</v>
      </c>
      <c r="S25" s="457">
        <v>17316.7</v>
      </c>
      <c r="T25" s="458">
        <v>0</v>
      </c>
      <c r="U25" s="459"/>
      <c r="V25" s="460">
        <v>0</v>
      </c>
      <c r="W25" s="457">
        <v>0</v>
      </c>
      <c r="X25" s="458">
        <v>0</v>
      </c>
      <c r="Y25" s="459"/>
      <c r="Z25" s="460">
        <v>0</v>
      </c>
      <c r="AA25" s="457">
        <v>0</v>
      </c>
      <c r="AB25" s="458">
        <v>0</v>
      </c>
      <c r="AC25" s="459"/>
      <c r="AD25" s="460">
        <v>0</v>
      </c>
      <c r="AE25" s="461">
        <v>-17316.7</v>
      </c>
      <c r="AF25" s="457">
        <v>34633.4</v>
      </c>
      <c r="AG25" s="458">
        <v>0</v>
      </c>
      <c r="AH25" s="459"/>
      <c r="AI25" s="460">
        <v>0</v>
      </c>
      <c r="AJ25" s="457">
        <v>0</v>
      </c>
      <c r="AK25" s="458">
        <v>34633.399999999994</v>
      </c>
      <c r="AL25" s="459"/>
      <c r="AM25" s="460">
        <v>0</v>
      </c>
      <c r="AN25" s="461">
        <v>0</v>
      </c>
      <c r="AO25" s="457">
        <v>0</v>
      </c>
      <c r="AP25" s="458">
        <v>0</v>
      </c>
      <c r="AQ25" s="459"/>
      <c r="AR25" s="460">
        <v>34633.399999999994</v>
      </c>
      <c r="AS25" s="457">
        <v>17316.7</v>
      </c>
      <c r="AT25" s="458">
        <v>17316.699999999997</v>
      </c>
      <c r="AU25" s="459"/>
      <c r="AV25" s="460">
        <v>0</v>
      </c>
      <c r="AW25" s="457">
        <v>0</v>
      </c>
      <c r="AX25" s="458">
        <v>0</v>
      </c>
      <c r="AY25" s="459"/>
      <c r="AZ25" s="460">
        <v>0</v>
      </c>
      <c r="BA25" s="457">
        <v>17316.7</v>
      </c>
      <c r="BB25" s="458">
        <v>0</v>
      </c>
      <c r="BC25" s="459"/>
      <c r="BD25" s="460">
        <v>0</v>
      </c>
      <c r="BE25" s="468"/>
      <c r="BF25" s="96">
        <v>0</v>
      </c>
      <c r="BG25" s="96">
        <v>0</v>
      </c>
      <c r="BH25" s="450">
        <v>69266.8</v>
      </c>
      <c r="BI25" s="450">
        <v>51950.099999999991</v>
      </c>
      <c r="BJ25" s="448">
        <v>51950.1</v>
      </c>
      <c r="BK25" s="449">
        <v>34633.399999999994</v>
      </c>
    </row>
    <row r="26" spans="1:63" s="73" customFormat="1" x14ac:dyDescent="0.2">
      <c r="A26" s="74" t="s">
        <v>155</v>
      </c>
      <c r="B26" s="253">
        <v>92083</v>
      </c>
      <c r="C26" s="172">
        <v>55673.81</v>
      </c>
      <c r="D26" s="175">
        <v>0</v>
      </c>
      <c r="E26" s="76">
        <v>55673.81</v>
      </c>
      <c r="F26" s="457">
        <v>0</v>
      </c>
      <c r="G26" s="458">
        <v>0</v>
      </c>
      <c r="H26" s="459"/>
      <c r="I26" s="460">
        <v>0</v>
      </c>
      <c r="J26" s="457">
        <v>0</v>
      </c>
      <c r="K26" s="458">
        <v>0</v>
      </c>
      <c r="L26" s="459"/>
      <c r="M26" s="460">
        <v>0</v>
      </c>
      <c r="N26" s="457">
        <v>0</v>
      </c>
      <c r="O26" s="458">
        <v>0</v>
      </c>
      <c r="P26" s="459"/>
      <c r="Q26" s="460">
        <v>0</v>
      </c>
      <c r="R26" s="461">
        <v>0</v>
      </c>
      <c r="S26" s="457">
        <v>13214.6675</v>
      </c>
      <c r="T26" s="458">
        <v>0</v>
      </c>
      <c r="U26" s="459"/>
      <c r="V26" s="460">
        <v>0</v>
      </c>
      <c r="W26" s="457">
        <v>703.78499999999997</v>
      </c>
      <c r="X26" s="458">
        <v>1034.99</v>
      </c>
      <c r="Y26" s="459"/>
      <c r="Z26" s="460">
        <v>0</v>
      </c>
      <c r="AA26" s="457">
        <v>0</v>
      </c>
      <c r="AB26" s="458">
        <v>0</v>
      </c>
      <c r="AC26" s="459"/>
      <c r="AD26" s="460">
        <v>1034.99</v>
      </c>
      <c r="AE26" s="461">
        <v>-12883.4625</v>
      </c>
      <c r="AF26" s="457">
        <v>26429.334999999999</v>
      </c>
      <c r="AG26" s="458">
        <v>0</v>
      </c>
      <c r="AH26" s="459"/>
      <c r="AI26" s="460">
        <v>0</v>
      </c>
      <c r="AJ26" s="457">
        <v>1055.6775</v>
      </c>
      <c r="AK26" s="458">
        <v>27150.02</v>
      </c>
      <c r="AL26" s="459"/>
      <c r="AM26" s="460">
        <v>0</v>
      </c>
      <c r="AN26" s="461">
        <v>-334.99250000000029</v>
      </c>
      <c r="AO26" s="457">
        <v>0</v>
      </c>
      <c r="AP26" s="458">
        <v>0</v>
      </c>
      <c r="AQ26" s="459"/>
      <c r="AR26" s="460">
        <v>27150.02</v>
      </c>
      <c r="AS26" s="457">
        <v>13214.6675</v>
      </c>
      <c r="AT26" s="458">
        <v>14261.9</v>
      </c>
      <c r="AU26" s="459"/>
      <c r="AV26" s="460">
        <v>0</v>
      </c>
      <c r="AW26" s="457">
        <v>1055.6775</v>
      </c>
      <c r="AX26" s="458">
        <v>0</v>
      </c>
      <c r="AY26" s="459"/>
      <c r="AZ26" s="460">
        <v>0</v>
      </c>
      <c r="BA26" s="457">
        <v>13214.6675</v>
      </c>
      <c r="BB26" s="458">
        <v>0</v>
      </c>
      <c r="BC26" s="459"/>
      <c r="BD26" s="460">
        <v>0</v>
      </c>
      <c r="BE26" s="468"/>
      <c r="BF26" s="96">
        <v>0</v>
      </c>
      <c r="BG26" s="96">
        <v>0</v>
      </c>
      <c r="BH26" s="450">
        <v>55670.022499999992</v>
      </c>
      <c r="BI26" s="450">
        <v>42455.35500000001</v>
      </c>
      <c r="BJ26" s="448">
        <v>42446.91</v>
      </c>
      <c r="BK26" s="449">
        <v>28185.010000000002</v>
      </c>
    </row>
    <row r="27" spans="1:63" s="73" customFormat="1" x14ac:dyDescent="0.2">
      <c r="A27" s="74" t="s">
        <v>154</v>
      </c>
      <c r="B27" s="253">
        <v>92083</v>
      </c>
      <c r="C27" s="172">
        <v>36536.189999999995</v>
      </c>
      <c r="D27" s="175">
        <v>0</v>
      </c>
      <c r="E27" s="76">
        <v>36536.189999999995</v>
      </c>
      <c r="F27" s="457">
        <v>0</v>
      </c>
      <c r="G27" s="458">
        <v>0</v>
      </c>
      <c r="H27" s="459"/>
      <c r="I27" s="460">
        <v>0</v>
      </c>
      <c r="J27" s="457">
        <v>0</v>
      </c>
      <c r="K27" s="458">
        <v>0</v>
      </c>
      <c r="L27" s="459"/>
      <c r="M27" s="460">
        <v>0</v>
      </c>
      <c r="N27" s="457">
        <v>0</v>
      </c>
      <c r="O27" s="458">
        <v>0</v>
      </c>
      <c r="P27" s="459"/>
      <c r="Q27" s="460">
        <v>0</v>
      </c>
      <c r="R27" s="461">
        <v>0</v>
      </c>
      <c r="S27" s="457">
        <v>8672.1849999999995</v>
      </c>
      <c r="T27" s="458">
        <v>0</v>
      </c>
      <c r="U27" s="459"/>
      <c r="V27" s="460">
        <v>0</v>
      </c>
      <c r="W27" s="457">
        <v>461.86250000000001</v>
      </c>
      <c r="X27" s="458">
        <v>679.2</v>
      </c>
      <c r="Y27" s="459"/>
      <c r="Z27" s="460">
        <v>0</v>
      </c>
      <c r="AA27" s="457">
        <v>0</v>
      </c>
      <c r="AB27" s="458">
        <v>0</v>
      </c>
      <c r="AC27" s="459"/>
      <c r="AD27" s="460">
        <v>679.2</v>
      </c>
      <c r="AE27" s="461">
        <v>-8454.847499999998</v>
      </c>
      <c r="AF27" s="457">
        <v>17344.37</v>
      </c>
      <c r="AG27" s="458">
        <v>0</v>
      </c>
      <c r="AH27" s="459"/>
      <c r="AI27" s="460">
        <v>0</v>
      </c>
      <c r="AJ27" s="457">
        <v>692.79375000000005</v>
      </c>
      <c r="AK27" s="458">
        <v>17817.330000000002</v>
      </c>
      <c r="AL27" s="459"/>
      <c r="AM27" s="460">
        <v>0</v>
      </c>
      <c r="AN27" s="461">
        <v>-219.83374999999796</v>
      </c>
      <c r="AO27" s="457">
        <v>0</v>
      </c>
      <c r="AP27" s="458">
        <v>0</v>
      </c>
      <c r="AQ27" s="459"/>
      <c r="AR27" s="460">
        <v>17817.330000000002</v>
      </c>
      <c r="AS27" s="457">
        <v>8672.1849999999995</v>
      </c>
      <c r="AT27" s="458">
        <v>9359.44</v>
      </c>
      <c r="AU27" s="459"/>
      <c r="AV27" s="460">
        <v>0</v>
      </c>
      <c r="AW27" s="457">
        <v>692.79375000000005</v>
      </c>
      <c r="AX27" s="458">
        <v>0</v>
      </c>
      <c r="AY27" s="459"/>
      <c r="AZ27" s="460">
        <v>0</v>
      </c>
      <c r="BA27" s="457">
        <v>8672.1849999999995</v>
      </c>
      <c r="BB27" s="458">
        <v>0</v>
      </c>
      <c r="BC27" s="459"/>
      <c r="BD27" s="460">
        <v>0</v>
      </c>
      <c r="BE27" s="468"/>
      <c r="BF27" s="96">
        <v>0</v>
      </c>
      <c r="BG27" s="96">
        <v>0</v>
      </c>
      <c r="BH27" s="450">
        <v>36533.693749999999</v>
      </c>
      <c r="BI27" s="450">
        <v>27861.508749999997</v>
      </c>
      <c r="BJ27" s="448">
        <v>27855.97</v>
      </c>
      <c r="BK27" s="449">
        <v>18496.530000000002</v>
      </c>
    </row>
    <row r="28" spans="1:63" s="73" customFormat="1" x14ac:dyDescent="0.2">
      <c r="A28" s="74" t="s">
        <v>153</v>
      </c>
      <c r="B28" s="253">
        <v>92083</v>
      </c>
      <c r="C28" s="172">
        <v>73940.87000000001</v>
      </c>
      <c r="D28" s="175">
        <v>0</v>
      </c>
      <c r="E28" s="76">
        <v>73940.87000000001</v>
      </c>
      <c r="F28" s="457">
        <v>0</v>
      </c>
      <c r="G28" s="458">
        <v>0</v>
      </c>
      <c r="H28" s="459"/>
      <c r="I28" s="460">
        <v>0</v>
      </c>
      <c r="J28" s="457">
        <v>0</v>
      </c>
      <c r="K28" s="458">
        <v>0</v>
      </c>
      <c r="L28" s="459"/>
      <c r="M28" s="460">
        <v>0</v>
      </c>
      <c r="N28" s="457">
        <v>0</v>
      </c>
      <c r="O28" s="458">
        <v>0</v>
      </c>
      <c r="P28" s="459"/>
      <c r="Q28" s="460">
        <v>0</v>
      </c>
      <c r="R28" s="461">
        <v>0</v>
      </c>
      <c r="S28" s="457">
        <v>17550.497500000001</v>
      </c>
      <c r="T28" s="458">
        <v>0</v>
      </c>
      <c r="U28" s="459"/>
      <c r="V28" s="460">
        <v>0</v>
      </c>
      <c r="W28" s="457">
        <v>934.72</v>
      </c>
      <c r="X28" s="458">
        <v>1374.58</v>
      </c>
      <c r="Y28" s="459"/>
      <c r="Z28" s="460">
        <v>0</v>
      </c>
      <c r="AA28" s="457">
        <v>0</v>
      </c>
      <c r="AB28" s="458">
        <v>0</v>
      </c>
      <c r="AC28" s="459"/>
      <c r="AD28" s="460">
        <v>1374.58</v>
      </c>
      <c r="AE28" s="461">
        <v>-17110.637500000004</v>
      </c>
      <c r="AF28" s="457">
        <v>35100.995000000003</v>
      </c>
      <c r="AG28" s="458">
        <v>0</v>
      </c>
      <c r="AH28" s="459"/>
      <c r="AI28" s="460">
        <v>0</v>
      </c>
      <c r="AJ28" s="457">
        <v>1402.08</v>
      </c>
      <c r="AK28" s="458">
        <v>36058.129999999997</v>
      </c>
      <c r="AL28" s="459"/>
      <c r="AM28" s="460">
        <v>0</v>
      </c>
      <c r="AN28" s="461">
        <v>-444.94500000000698</v>
      </c>
      <c r="AO28" s="457">
        <v>0</v>
      </c>
      <c r="AP28" s="458">
        <v>0</v>
      </c>
      <c r="AQ28" s="459"/>
      <c r="AR28" s="460">
        <v>36058.129999999997</v>
      </c>
      <c r="AS28" s="457">
        <v>17550.497500000001</v>
      </c>
      <c r="AT28" s="458">
        <v>18941.349999999999</v>
      </c>
      <c r="AU28" s="459"/>
      <c r="AV28" s="460">
        <v>0</v>
      </c>
      <c r="AW28" s="457">
        <v>1402.08</v>
      </c>
      <c r="AX28" s="458">
        <v>0</v>
      </c>
      <c r="AY28" s="459"/>
      <c r="AZ28" s="460">
        <v>0</v>
      </c>
      <c r="BA28" s="457">
        <v>17550.497500000001</v>
      </c>
      <c r="BB28" s="458">
        <v>0</v>
      </c>
      <c r="BC28" s="459"/>
      <c r="BD28" s="460">
        <v>0</v>
      </c>
      <c r="BE28" s="468"/>
      <c r="BF28" s="96">
        <v>0</v>
      </c>
      <c r="BG28" s="96">
        <v>0</v>
      </c>
      <c r="BH28" s="450">
        <v>73935.785000000003</v>
      </c>
      <c r="BI28" s="450">
        <v>56385.287500000006</v>
      </c>
      <c r="BJ28" s="448">
        <v>56374.060000000012</v>
      </c>
      <c r="BK28" s="449">
        <v>37432.71</v>
      </c>
    </row>
    <row r="29" spans="1:63" s="73" customFormat="1" x14ac:dyDescent="0.2">
      <c r="A29" s="74" t="s">
        <v>151</v>
      </c>
      <c r="B29" s="253">
        <v>92083</v>
      </c>
      <c r="C29" s="172">
        <v>398410.84</v>
      </c>
      <c r="D29" s="175">
        <v>0</v>
      </c>
      <c r="E29" s="76">
        <v>398410.84</v>
      </c>
      <c r="F29" s="457">
        <v>0</v>
      </c>
      <c r="G29" s="458">
        <v>0</v>
      </c>
      <c r="H29" s="459"/>
      <c r="I29" s="460">
        <v>0</v>
      </c>
      <c r="J29" s="457">
        <v>0</v>
      </c>
      <c r="K29" s="458">
        <v>0</v>
      </c>
      <c r="L29" s="459"/>
      <c r="M29" s="460">
        <v>0</v>
      </c>
      <c r="N29" s="457">
        <v>0</v>
      </c>
      <c r="O29" s="458">
        <v>0</v>
      </c>
      <c r="P29" s="459"/>
      <c r="Q29" s="460">
        <v>0</v>
      </c>
      <c r="R29" s="461">
        <v>0</v>
      </c>
      <c r="S29" s="457">
        <v>94566.222500000003</v>
      </c>
      <c r="T29" s="458">
        <v>0</v>
      </c>
      <c r="U29" s="459"/>
      <c r="V29" s="460">
        <v>0</v>
      </c>
      <c r="W29" s="457">
        <v>5036.4875000000002</v>
      </c>
      <c r="X29" s="458">
        <v>7406.6</v>
      </c>
      <c r="Y29" s="459"/>
      <c r="Z29" s="460">
        <v>0</v>
      </c>
      <c r="AA29" s="457">
        <v>0</v>
      </c>
      <c r="AB29" s="458">
        <v>0</v>
      </c>
      <c r="AC29" s="459"/>
      <c r="AD29" s="460">
        <v>7406.6</v>
      </c>
      <c r="AE29" s="461">
        <v>-92196.11</v>
      </c>
      <c r="AF29" s="457">
        <v>189132.44500000001</v>
      </c>
      <c r="AG29" s="458">
        <v>0</v>
      </c>
      <c r="AH29" s="459"/>
      <c r="AI29" s="460">
        <v>0</v>
      </c>
      <c r="AJ29" s="457">
        <v>7554.7312499999998</v>
      </c>
      <c r="AK29" s="458">
        <v>194289.81999999998</v>
      </c>
      <c r="AL29" s="459"/>
      <c r="AM29" s="460">
        <v>0</v>
      </c>
      <c r="AN29" s="461">
        <v>-2397.3562500000407</v>
      </c>
      <c r="AO29" s="457">
        <v>0</v>
      </c>
      <c r="AP29" s="458">
        <v>0</v>
      </c>
      <c r="AQ29" s="459"/>
      <c r="AR29" s="460">
        <v>194289.81999999998</v>
      </c>
      <c r="AS29" s="457">
        <v>94566.222500000003</v>
      </c>
      <c r="AT29" s="458">
        <v>102060.51999999999</v>
      </c>
      <c r="AU29" s="459"/>
      <c r="AV29" s="460">
        <v>0</v>
      </c>
      <c r="AW29" s="457">
        <v>7554.7312499999998</v>
      </c>
      <c r="AX29" s="458">
        <v>0</v>
      </c>
      <c r="AY29" s="459"/>
      <c r="AZ29" s="460">
        <v>0</v>
      </c>
      <c r="BA29" s="457">
        <v>94566.222500000003</v>
      </c>
      <c r="BB29" s="458">
        <v>0</v>
      </c>
      <c r="BC29" s="459"/>
      <c r="BD29" s="460">
        <v>0</v>
      </c>
      <c r="BE29" s="468"/>
      <c r="BF29" s="96">
        <v>0</v>
      </c>
      <c r="BG29" s="96">
        <v>0</v>
      </c>
      <c r="BH29" s="450">
        <v>398383.59624999994</v>
      </c>
      <c r="BI29" s="450">
        <v>303817.37374999997</v>
      </c>
      <c r="BJ29" s="448">
        <v>303756.94</v>
      </c>
      <c r="BK29" s="449">
        <v>201696.41999999998</v>
      </c>
    </row>
    <row r="30" spans="1:63" s="73" customFormat="1" x14ac:dyDescent="0.2">
      <c r="A30" s="74" t="s">
        <v>156</v>
      </c>
      <c r="B30" s="253">
        <v>92083</v>
      </c>
      <c r="C30" s="172">
        <v>52193.31</v>
      </c>
      <c r="D30" s="175">
        <v>0</v>
      </c>
      <c r="E30" s="76">
        <v>52193.31</v>
      </c>
      <c r="F30" s="457">
        <v>0</v>
      </c>
      <c r="G30" s="458">
        <v>0</v>
      </c>
      <c r="H30" s="459"/>
      <c r="I30" s="460">
        <v>0</v>
      </c>
      <c r="J30" s="457">
        <v>0</v>
      </c>
      <c r="K30" s="458">
        <v>0</v>
      </c>
      <c r="L30" s="459"/>
      <c r="M30" s="460">
        <v>0</v>
      </c>
      <c r="N30" s="457">
        <v>0</v>
      </c>
      <c r="O30" s="458">
        <v>0</v>
      </c>
      <c r="P30" s="459"/>
      <c r="Q30" s="460">
        <v>0</v>
      </c>
      <c r="R30" s="461">
        <v>0</v>
      </c>
      <c r="S30" s="457">
        <v>12388.525</v>
      </c>
      <c r="T30" s="458">
        <v>0</v>
      </c>
      <c r="U30" s="459"/>
      <c r="V30" s="460">
        <v>0</v>
      </c>
      <c r="W30" s="457">
        <v>659.80250000000001</v>
      </c>
      <c r="X30" s="458">
        <v>970.29</v>
      </c>
      <c r="Y30" s="459"/>
      <c r="Z30" s="460">
        <v>0</v>
      </c>
      <c r="AA30" s="457">
        <v>0</v>
      </c>
      <c r="AB30" s="458">
        <v>0</v>
      </c>
      <c r="AC30" s="459"/>
      <c r="AD30" s="460">
        <v>970.29</v>
      </c>
      <c r="AE30" s="461">
        <v>-12078.037499999999</v>
      </c>
      <c r="AF30" s="457">
        <v>24777.05</v>
      </c>
      <c r="AG30" s="458">
        <v>0</v>
      </c>
      <c r="AH30" s="459"/>
      <c r="AI30" s="460">
        <v>0</v>
      </c>
      <c r="AJ30" s="457">
        <v>989.70375000000001</v>
      </c>
      <c r="AK30" s="458">
        <v>25452.699999999997</v>
      </c>
      <c r="AL30" s="459"/>
      <c r="AM30" s="460">
        <v>0</v>
      </c>
      <c r="AN30" s="461">
        <v>-314.05375000000276</v>
      </c>
      <c r="AO30" s="457">
        <v>0</v>
      </c>
      <c r="AP30" s="458">
        <v>0</v>
      </c>
      <c r="AQ30" s="459"/>
      <c r="AR30" s="460">
        <v>25452.699999999997</v>
      </c>
      <c r="AS30" s="457">
        <v>12388.525</v>
      </c>
      <c r="AT30" s="458">
        <v>13370.32</v>
      </c>
      <c r="AU30" s="459"/>
      <c r="AV30" s="460">
        <v>0</v>
      </c>
      <c r="AW30" s="457">
        <v>989.70375000000001</v>
      </c>
      <c r="AX30" s="458">
        <v>0</v>
      </c>
      <c r="AY30" s="459"/>
      <c r="AZ30" s="460">
        <v>0</v>
      </c>
      <c r="BA30" s="457">
        <v>12388.525</v>
      </c>
      <c r="BB30" s="458">
        <v>0</v>
      </c>
      <c r="BC30" s="459"/>
      <c r="BD30" s="460">
        <v>0</v>
      </c>
      <c r="BE30" s="468"/>
      <c r="BF30" s="96">
        <v>0</v>
      </c>
      <c r="BG30" s="96">
        <v>0</v>
      </c>
      <c r="BH30" s="450">
        <v>52189.743750000009</v>
      </c>
      <c r="BI30" s="450">
        <v>39801.218749999993</v>
      </c>
      <c r="BJ30" s="448">
        <v>39793.31</v>
      </c>
      <c r="BK30" s="449">
        <v>26422.989999999998</v>
      </c>
    </row>
    <row r="31" spans="1:63" s="73" customFormat="1" x14ac:dyDescent="0.2">
      <c r="A31" s="74" t="s">
        <v>160</v>
      </c>
      <c r="B31" s="253">
        <v>114800</v>
      </c>
      <c r="C31" s="172">
        <v>47938.36</v>
      </c>
      <c r="D31" s="175">
        <v>0</v>
      </c>
      <c r="E31" s="76">
        <v>47938.36</v>
      </c>
      <c r="F31" s="457">
        <v>0</v>
      </c>
      <c r="G31" s="458">
        <v>0</v>
      </c>
      <c r="H31" s="459"/>
      <c r="I31" s="460">
        <v>0</v>
      </c>
      <c r="J31" s="457">
        <v>0</v>
      </c>
      <c r="K31" s="458">
        <v>0</v>
      </c>
      <c r="L31" s="459"/>
      <c r="M31" s="460">
        <v>0</v>
      </c>
      <c r="N31" s="457">
        <v>0</v>
      </c>
      <c r="O31" s="458">
        <v>0</v>
      </c>
      <c r="P31" s="459"/>
      <c r="Q31" s="460">
        <v>0</v>
      </c>
      <c r="R31" s="461">
        <v>0</v>
      </c>
      <c r="S31" s="457">
        <v>11984.59</v>
      </c>
      <c r="T31" s="458">
        <v>0</v>
      </c>
      <c r="U31" s="459"/>
      <c r="V31" s="460">
        <v>0</v>
      </c>
      <c r="W31" s="457">
        <v>0</v>
      </c>
      <c r="X31" s="458">
        <v>0</v>
      </c>
      <c r="Y31" s="459"/>
      <c r="Z31" s="460">
        <v>0</v>
      </c>
      <c r="AA31" s="457">
        <v>0</v>
      </c>
      <c r="AB31" s="458">
        <v>0</v>
      </c>
      <c r="AC31" s="459"/>
      <c r="AD31" s="460">
        <v>0</v>
      </c>
      <c r="AE31" s="461">
        <v>-11984.59</v>
      </c>
      <c r="AF31" s="457">
        <v>23969.18</v>
      </c>
      <c r="AG31" s="458">
        <v>0</v>
      </c>
      <c r="AH31" s="459"/>
      <c r="AI31" s="460">
        <v>0</v>
      </c>
      <c r="AJ31" s="457">
        <v>0</v>
      </c>
      <c r="AK31" s="458">
        <v>23969.18</v>
      </c>
      <c r="AL31" s="459"/>
      <c r="AM31" s="460">
        <v>0</v>
      </c>
      <c r="AN31" s="461">
        <v>0</v>
      </c>
      <c r="AO31" s="457">
        <v>0</v>
      </c>
      <c r="AP31" s="458">
        <v>0</v>
      </c>
      <c r="AQ31" s="459"/>
      <c r="AR31" s="460">
        <v>23969.18</v>
      </c>
      <c r="AS31" s="457">
        <v>11984.59</v>
      </c>
      <c r="AT31" s="458">
        <v>11984.59</v>
      </c>
      <c r="AU31" s="459"/>
      <c r="AV31" s="460">
        <v>0</v>
      </c>
      <c r="AW31" s="457">
        <v>0</v>
      </c>
      <c r="AX31" s="458">
        <v>0</v>
      </c>
      <c r="AY31" s="459"/>
      <c r="AZ31" s="460">
        <v>0</v>
      </c>
      <c r="BA31" s="457">
        <v>11984.59</v>
      </c>
      <c r="BB31" s="458">
        <v>0</v>
      </c>
      <c r="BC31" s="459"/>
      <c r="BD31" s="460">
        <v>0</v>
      </c>
      <c r="BE31" s="468"/>
      <c r="BF31" s="96">
        <v>0</v>
      </c>
      <c r="BG31" s="96">
        <v>0</v>
      </c>
      <c r="BH31" s="450">
        <v>47938.36</v>
      </c>
      <c r="BI31" s="450">
        <v>35953.769999999997</v>
      </c>
      <c r="BJ31" s="448">
        <v>35953.769999999997</v>
      </c>
      <c r="BK31" s="449">
        <v>23969.18</v>
      </c>
    </row>
    <row r="32" spans="1:63" s="73" customFormat="1" x14ac:dyDescent="0.2">
      <c r="A32" s="74" t="s">
        <v>161</v>
      </c>
      <c r="B32" s="253">
        <v>114800</v>
      </c>
      <c r="C32" s="172">
        <v>58302.96</v>
      </c>
      <c r="D32" s="175">
        <v>0</v>
      </c>
      <c r="E32" s="76">
        <v>58302.96</v>
      </c>
      <c r="F32" s="457">
        <v>0</v>
      </c>
      <c r="G32" s="458">
        <v>0</v>
      </c>
      <c r="H32" s="459"/>
      <c r="I32" s="460">
        <v>0</v>
      </c>
      <c r="J32" s="457">
        <v>0</v>
      </c>
      <c r="K32" s="458">
        <v>0</v>
      </c>
      <c r="L32" s="459"/>
      <c r="M32" s="460">
        <v>0</v>
      </c>
      <c r="N32" s="457">
        <v>0</v>
      </c>
      <c r="O32" s="458">
        <v>0</v>
      </c>
      <c r="P32" s="459"/>
      <c r="Q32" s="460">
        <v>0</v>
      </c>
      <c r="R32" s="461">
        <v>0</v>
      </c>
      <c r="S32" s="457">
        <v>14575.74</v>
      </c>
      <c r="T32" s="458">
        <v>0</v>
      </c>
      <c r="U32" s="459"/>
      <c r="V32" s="460">
        <v>0</v>
      </c>
      <c r="W32" s="457">
        <v>0</v>
      </c>
      <c r="X32" s="458">
        <v>0</v>
      </c>
      <c r="Y32" s="459"/>
      <c r="Z32" s="460">
        <v>0</v>
      </c>
      <c r="AA32" s="457">
        <v>0</v>
      </c>
      <c r="AB32" s="458">
        <v>0</v>
      </c>
      <c r="AC32" s="459"/>
      <c r="AD32" s="460">
        <v>0</v>
      </c>
      <c r="AE32" s="461">
        <v>-14575.74</v>
      </c>
      <c r="AF32" s="457">
        <v>29151.48</v>
      </c>
      <c r="AG32" s="458">
        <v>0</v>
      </c>
      <c r="AH32" s="459"/>
      <c r="AI32" s="460">
        <v>0</v>
      </c>
      <c r="AJ32" s="457">
        <v>0</v>
      </c>
      <c r="AK32" s="458">
        <v>29151.48</v>
      </c>
      <c r="AL32" s="459"/>
      <c r="AM32" s="460">
        <v>0</v>
      </c>
      <c r="AN32" s="461">
        <v>0</v>
      </c>
      <c r="AO32" s="457">
        <v>0</v>
      </c>
      <c r="AP32" s="458">
        <v>0</v>
      </c>
      <c r="AQ32" s="459"/>
      <c r="AR32" s="460">
        <v>29151.48</v>
      </c>
      <c r="AS32" s="457">
        <v>14575.74</v>
      </c>
      <c r="AT32" s="458">
        <v>14575.74</v>
      </c>
      <c r="AU32" s="459"/>
      <c r="AV32" s="460">
        <v>0</v>
      </c>
      <c r="AW32" s="457">
        <v>0</v>
      </c>
      <c r="AX32" s="458">
        <v>0</v>
      </c>
      <c r="AY32" s="459"/>
      <c r="AZ32" s="460">
        <v>0</v>
      </c>
      <c r="BA32" s="457">
        <v>14575.74</v>
      </c>
      <c r="BB32" s="458">
        <v>0</v>
      </c>
      <c r="BC32" s="459"/>
      <c r="BD32" s="460">
        <v>0</v>
      </c>
      <c r="BE32" s="468"/>
      <c r="BF32" s="96">
        <v>0</v>
      </c>
      <c r="BG32" s="96">
        <v>0</v>
      </c>
      <c r="BH32" s="450">
        <v>58302.96</v>
      </c>
      <c r="BI32" s="450">
        <v>43727.22</v>
      </c>
      <c r="BJ32" s="448">
        <v>43727.22</v>
      </c>
      <c r="BK32" s="449">
        <v>29151.48</v>
      </c>
    </row>
    <row r="33" spans="1:63" s="73" customFormat="1" x14ac:dyDescent="0.2">
      <c r="A33" s="74" t="s">
        <v>157</v>
      </c>
      <c r="B33" s="253">
        <v>92083</v>
      </c>
      <c r="C33" s="172">
        <v>73940.87000000001</v>
      </c>
      <c r="D33" s="175">
        <v>0</v>
      </c>
      <c r="E33" s="76">
        <v>73940.87000000001</v>
      </c>
      <c r="F33" s="457">
        <v>0</v>
      </c>
      <c r="G33" s="458">
        <v>0</v>
      </c>
      <c r="H33" s="459"/>
      <c r="I33" s="460">
        <v>0</v>
      </c>
      <c r="J33" s="457">
        <v>0</v>
      </c>
      <c r="K33" s="458">
        <v>0</v>
      </c>
      <c r="L33" s="459"/>
      <c r="M33" s="460">
        <v>0</v>
      </c>
      <c r="N33" s="457">
        <v>0</v>
      </c>
      <c r="O33" s="458">
        <v>0</v>
      </c>
      <c r="P33" s="459"/>
      <c r="Q33" s="460">
        <v>0</v>
      </c>
      <c r="R33" s="461">
        <v>0</v>
      </c>
      <c r="S33" s="457">
        <v>17550.497500000001</v>
      </c>
      <c r="T33" s="458">
        <v>0</v>
      </c>
      <c r="U33" s="459"/>
      <c r="V33" s="460">
        <v>0</v>
      </c>
      <c r="W33" s="457">
        <v>934.72</v>
      </c>
      <c r="X33" s="458">
        <v>1374.58</v>
      </c>
      <c r="Y33" s="459"/>
      <c r="Z33" s="460">
        <v>0</v>
      </c>
      <c r="AA33" s="457">
        <v>0</v>
      </c>
      <c r="AB33" s="458">
        <v>0</v>
      </c>
      <c r="AC33" s="459"/>
      <c r="AD33" s="460">
        <v>1374.58</v>
      </c>
      <c r="AE33" s="461">
        <v>-17110.637500000004</v>
      </c>
      <c r="AF33" s="457">
        <v>35100.995000000003</v>
      </c>
      <c r="AG33" s="458">
        <v>0</v>
      </c>
      <c r="AH33" s="459"/>
      <c r="AI33" s="460">
        <v>0</v>
      </c>
      <c r="AJ33" s="457">
        <v>1402.08</v>
      </c>
      <c r="AK33" s="458">
        <v>36058.129999999997</v>
      </c>
      <c r="AL33" s="459"/>
      <c r="AM33" s="460">
        <v>0</v>
      </c>
      <c r="AN33" s="461">
        <v>-444.94500000000698</v>
      </c>
      <c r="AO33" s="457">
        <v>0</v>
      </c>
      <c r="AP33" s="458">
        <v>0</v>
      </c>
      <c r="AQ33" s="459"/>
      <c r="AR33" s="460">
        <v>36058.129999999997</v>
      </c>
      <c r="AS33" s="457">
        <v>17550.497500000001</v>
      </c>
      <c r="AT33" s="458">
        <v>18941.349999999999</v>
      </c>
      <c r="AU33" s="459"/>
      <c r="AV33" s="460">
        <v>0</v>
      </c>
      <c r="AW33" s="457">
        <v>1402.08</v>
      </c>
      <c r="AX33" s="458">
        <v>0</v>
      </c>
      <c r="AY33" s="459"/>
      <c r="AZ33" s="460">
        <v>0</v>
      </c>
      <c r="BA33" s="457">
        <v>17550.497500000001</v>
      </c>
      <c r="BB33" s="458">
        <v>0</v>
      </c>
      <c r="BC33" s="459"/>
      <c r="BD33" s="460">
        <v>0</v>
      </c>
      <c r="BE33" s="468"/>
      <c r="BF33" s="96">
        <v>0</v>
      </c>
      <c r="BG33" s="96">
        <v>0</v>
      </c>
      <c r="BH33" s="450">
        <v>73935.785000000003</v>
      </c>
      <c r="BI33" s="450">
        <v>56385.287500000006</v>
      </c>
      <c r="BJ33" s="448">
        <v>56374.060000000012</v>
      </c>
      <c r="BK33" s="449">
        <v>37432.71</v>
      </c>
    </row>
    <row r="34" spans="1:63" s="73" customFormat="1" x14ac:dyDescent="0.2">
      <c r="A34" s="74" t="s">
        <v>159</v>
      </c>
      <c r="B34" s="253">
        <v>92083</v>
      </c>
      <c r="C34" s="172">
        <v>81770.499999999985</v>
      </c>
      <c r="D34" s="175">
        <v>0</v>
      </c>
      <c r="E34" s="76">
        <v>81770.499999999985</v>
      </c>
      <c r="F34" s="457">
        <v>0</v>
      </c>
      <c r="G34" s="458">
        <v>0</v>
      </c>
      <c r="H34" s="459"/>
      <c r="I34" s="460">
        <v>0</v>
      </c>
      <c r="J34" s="457">
        <v>0</v>
      </c>
      <c r="K34" s="458">
        <v>0</v>
      </c>
      <c r="L34" s="459"/>
      <c r="M34" s="460">
        <v>0</v>
      </c>
      <c r="N34" s="457">
        <v>0</v>
      </c>
      <c r="O34" s="458">
        <v>0</v>
      </c>
      <c r="P34" s="459"/>
      <c r="Q34" s="460">
        <v>0</v>
      </c>
      <c r="R34" s="461">
        <v>0</v>
      </c>
      <c r="S34" s="457">
        <v>19408.934999999998</v>
      </c>
      <c r="T34" s="458">
        <v>0</v>
      </c>
      <c r="U34" s="459"/>
      <c r="V34" s="460">
        <v>0</v>
      </c>
      <c r="W34" s="457">
        <v>1033.69</v>
      </c>
      <c r="X34" s="458">
        <v>1520.14</v>
      </c>
      <c r="Y34" s="459"/>
      <c r="Z34" s="460">
        <v>0</v>
      </c>
      <c r="AA34" s="457">
        <v>0</v>
      </c>
      <c r="AB34" s="458">
        <v>0</v>
      </c>
      <c r="AC34" s="459"/>
      <c r="AD34" s="460">
        <v>1520.14</v>
      </c>
      <c r="AE34" s="461">
        <v>-18922.484999999997</v>
      </c>
      <c r="AF34" s="457">
        <v>38817.869999999995</v>
      </c>
      <c r="AG34" s="458">
        <v>0</v>
      </c>
      <c r="AH34" s="459"/>
      <c r="AI34" s="460">
        <v>0</v>
      </c>
      <c r="AJ34" s="457">
        <v>1550.5350000000001</v>
      </c>
      <c r="AK34" s="458">
        <v>39876.379999999997</v>
      </c>
      <c r="AL34" s="459"/>
      <c r="AM34" s="460">
        <v>0</v>
      </c>
      <c r="AN34" s="461">
        <v>-492.02500000000146</v>
      </c>
      <c r="AO34" s="457">
        <v>0</v>
      </c>
      <c r="AP34" s="458">
        <v>0</v>
      </c>
      <c r="AQ34" s="459"/>
      <c r="AR34" s="460">
        <v>39876.379999999997</v>
      </c>
      <c r="AS34" s="457">
        <v>19408.934999999998</v>
      </c>
      <c r="AT34" s="458">
        <v>20947.07</v>
      </c>
      <c r="AU34" s="459"/>
      <c r="AV34" s="460">
        <v>0</v>
      </c>
      <c r="AW34" s="457">
        <v>1550.5350000000001</v>
      </c>
      <c r="AX34" s="458">
        <v>0</v>
      </c>
      <c r="AY34" s="459"/>
      <c r="AZ34" s="460">
        <v>0</v>
      </c>
      <c r="BA34" s="457">
        <v>19408.934999999998</v>
      </c>
      <c r="BB34" s="458">
        <v>0</v>
      </c>
      <c r="BC34" s="459"/>
      <c r="BD34" s="460">
        <v>0</v>
      </c>
      <c r="BE34" s="468"/>
      <c r="BF34" s="96">
        <v>0</v>
      </c>
      <c r="BG34" s="96">
        <v>0</v>
      </c>
      <c r="BH34" s="450">
        <v>81764.924999999988</v>
      </c>
      <c r="BI34" s="450">
        <v>62355.990000000005</v>
      </c>
      <c r="BJ34" s="448">
        <v>62343.59</v>
      </c>
      <c r="BK34" s="449">
        <v>41396.519999999997</v>
      </c>
    </row>
    <row r="35" spans="1:63" s="73" customFormat="1" x14ac:dyDescent="0.2">
      <c r="A35" s="74" t="s">
        <v>158</v>
      </c>
      <c r="B35" s="253">
        <v>92083</v>
      </c>
      <c r="C35" s="172">
        <v>73940.87000000001</v>
      </c>
      <c r="D35" s="175">
        <v>0</v>
      </c>
      <c r="E35" s="76">
        <v>73940.87000000001</v>
      </c>
      <c r="F35" s="457">
        <v>0</v>
      </c>
      <c r="G35" s="458">
        <v>0</v>
      </c>
      <c r="H35" s="459"/>
      <c r="I35" s="460">
        <v>0</v>
      </c>
      <c r="J35" s="457">
        <v>0</v>
      </c>
      <c r="K35" s="458">
        <v>0</v>
      </c>
      <c r="L35" s="459"/>
      <c r="M35" s="460">
        <v>0</v>
      </c>
      <c r="N35" s="457">
        <v>0</v>
      </c>
      <c r="O35" s="458">
        <v>0</v>
      </c>
      <c r="P35" s="459"/>
      <c r="Q35" s="460">
        <v>0</v>
      </c>
      <c r="R35" s="461">
        <v>0</v>
      </c>
      <c r="S35" s="457">
        <v>17550.497500000001</v>
      </c>
      <c r="T35" s="458">
        <v>0</v>
      </c>
      <c r="U35" s="459"/>
      <c r="V35" s="460">
        <v>0</v>
      </c>
      <c r="W35" s="457">
        <v>934.72</v>
      </c>
      <c r="X35" s="458">
        <v>1374.58</v>
      </c>
      <c r="Y35" s="459"/>
      <c r="Z35" s="460">
        <v>0</v>
      </c>
      <c r="AA35" s="457">
        <v>0</v>
      </c>
      <c r="AB35" s="458">
        <v>0</v>
      </c>
      <c r="AC35" s="459"/>
      <c r="AD35" s="460">
        <v>1374.58</v>
      </c>
      <c r="AE35" s="461">
        <v>-17110.637500000004</v>
      </c>
      <c r="AF35" s="457">
        <v>35100.995000000003</v>
      </c>
      <c r="AG35" s="458">
        <v>0</v>
      </c>
      <c r="AH35" s="459"/>
      <c r="AI35" s="460">
        <v>0</v>
      </c>
      <c r="AJ35" s="457">
        <v>1402.08</v>
      </c>
      <c r="AK35" s="458">
        <v>36058.129999999997</v>
      </c>
      <c r="AL35" s="459"/>
      <c r="AM35" s="460">
        <v>0</v>
      </c>
      <c r="AN35" s="461">
        <v>-444.94500000000698</v>
      </c>
      <c r="AO35" s="457">
        <v>0</v>
      </c>
      <c r="AP35" s="458">
        <v>0</v>
      </c>
      <c r="AQ35" s="459"/>
      <c r="AR35" s="460">
        <v>36058.129999999997</v>
      </c>
      <c r="AS35" s="457">
        <v>17550.497500000001</v>
      </c>
      <c r="AT35" s="458">
        <v>18941.349999999999</v>
      </c>
      <c r="AU35" s="459"/>
      <c r="AV35" s="460">
        <v>0</v>
      </c>
      <c r="AW35" s="457">
        <v>1402.08</v>
      </c>
      <c r="AX35" s="458">
        <v>0</v>
      </c>
      <c r="AY35" s="459"/>
      <c r="AZ35" s="460">
        <v>0</v>
      </c>
      <c r="BA35" s="457">
        <v>17550.497500000001</v>
      </c>
      <c r="BB35" s="458">
        <v>0</v>
      </c>
      <c r="BC35" s="459"/>
      <c r="BD35" s="460">
        <v>0</v>
      </c>
      <c r="BE35" s="468"/>
      <c r="BF35" s="96">
        <v>0</v>
      </c>
      <c r="BG35" s="96">
        <v>0</v>
      </c>
      <c r="BH35" s="450">
        <v>73935.785000000003</v>
      </c>
      <c r="BI35" s="450">
        <v>56385.287500000006</v>
      </c>
      <c r="BJ35" s="448">
        <v>56374.060000000012</v>
      </c>
      <c r="BK35" s="449">
        <v>37432.71</v>
      </c>
    </row>
    <row r="36" spans="1:63" s="73" customFormat="1" x14ac:dyDescent="0.2">
      <c r="A36" s="74" t="s">
        <v>152</v>
      </c>
      <c r="B36" s="253">
        <v>92083</v>
      </c>
      <c r="C36" s="172">
        <v>59152.27</v>
      </c>
      <c r="D36" s="175">
        <v>0</v>
      </c>
      <c r="E36" s="76">
        <v>59152.27</v>
      </c>
      <c r="F36" s="457">
        <v>0</v>
      </c>
      <c r="G36" s="458">
        <v>0</v>
      </c>
      <c r="H36" s="459"/>
      <c r="I36" s="460">
        <v>0</v>
      </c>
      <c r="J36" s="457">
        <v>0</v>
      </c>
      <c r="K36" s="458">
        <v>0</v>
      </c>
      <c r="L36" s="459"/>
      <c r="M36" s="460">
        <v>0</v>
      </c>
      <c r="N36" s="457">
        <v>0</v>
      </c>
      <c r="O36" s="458">
        <v>0</v>
      </c>
      <c r="P36" s="459"/>
      <c r="Q36" s="460">
        <v>0</v>
      </c>
      <c r="R36" s="461">
        <v>0</v>
      </c>
      <c r="S36" s="457">
        <v>14040.2925</v>
      </c>
      <c r="T36" s="458">
        <v>0</v>
      </c>
      <c r="U36" s="459"/>
      <c r="V36" s="460">
        <v>0</v>
      </c>
      <c r="W36" s="457">
        <v>747.77499999999998</v>
      </c>
      <c r="X36" s="458">
        <v>1099.67</v>
      </c>
      <c r="Y36" s="459"/>
      <c r="Z36" s="460">
        <v>0</v>
      </c>
      <c r="AA36" s="457">
        <v>0</v>
      </c>
      <c r="AB36" s="458">
        <v>0</v>
      </c>
      <c r="AC36" s="459"/>
      <c r="AD36" s="460">
        <v>1099.67</v>
      </c>
      <c r="AE36" s="461">
        <v>-13688.397499999999</v>
      </c>
      <c r="AF36" s="457">
        <v>28080.584999999999</v>
      </c>
      <c r="AG36" s="458">
        <v>0</v>
      </c>
      <c r="AH36" s="459"/>
      <c r="AI36" s="460">
        <v>0</v>
      </c>
      <c r="AJ36" s="457">
        <v>1121.6624999999999</v>
      </c>
      <c r="AK36" s="458">
        <v>28846.32</v>
      </c>
      <c r="AL36" s="459"/>
      <c r="AM36" s="460">
        <v>0</v>
      </c>
      <c r="AN36" s="461">
        <v>-355.92749999999796</v>
      </c>
      <c r="AO36" s="457">
        <v>0</v>
      </c>
      <c r="AP36" s="458">
        <v>0</v>
      </c>
      <c r="AQ36" s="459"/>
      <c r="AR36" s="460">
        <v>28846.32</v>
      </c>
      <c r="AS36" s="457">
        <v>14040.2925</v>
      </c>
      <c r="AT36" s="458">
        <v>15152.99</v>
      </c>
      <c r="AU36" s="459"/>
      <c r="AV36" s="460">
        <v>0</v>
      </c>
      <c r="AW36" s="457">
        <v>1121.6624999999999</v>
      </c>
      <c r="AX36" s="458">
        <v>0</v>
      </c>
      <c r="AY36" s="459"/>
      <c r="AZ36" s="460">
        <v>0</v>
      </c>
      <c r="BA36" s="457">
        <v>14040.2925</v>
      </c>
      <c r="BB36" s="458">
        <v>0</v>
      </c>
      <c r="BC36" s="459"/>
      <c r="BD36" s="460">
        <v>0</v>
      </c>
      <c r="BE36" s="468"/>
      <c r="BF36" s="96">
        <v>0</v>
      </c>
      <c r="BG36" s="96">
        <v>0</v>
      </c>
      <c r="BH36" s="450">
        <v>59148.237500000003</v>
      </c>
      <c r="BI36" s="450">
        <v>45107.945</v>
      </c>
      <c r="BJ36" s="448">
        <v>45098.979999999996</v>
      </c>
      <c r="BK36" s="449">
        <v>29945.989999999998</v>
      </c>
    </row>
    <row r="37" spans="1:63" s="73" customFormat="1" x14ac:dyDescent="0.2">
      <c r="A37" s="74" t="s">
        <v>162</v>
      </c>
      <c r="B37" s="253">
        <v>114800</v>
      </c>
      <c r="C37" s="172">
        <v>154154.54</v>
      </c>
      <c r="D37" s="175">
        <v>0</v>
      </c>
      <c r="E37" s="76">
        <v>154154.54</v>
      </c>
      <c r="F37" s="457">
        <v>0</v>
      </c>
      <c r="G37" s="458">
        <v>0</v>
      </c>
      <c r="H37" s="459"/>
      <c r="I37" s="460">
        <v>0</v>
      </c>
      <c r="J37" s="457">
        <v>0</v>
      </c>
      <c r="K37" s="458">
        <v>0</v>
      </c>
      <c r="L37" s="459"/>
      <c r="M37" s="460">
        <v>0</v>
      </c>
      <c r="N37" s="457">
        <v>0</v>
      </c>
      <c r="O37" s="458">
        <v>0</v>
      </c>
      <c r="P37" s="459"/>
      <c r="Q37" s="460">
        <v>0</v>
      </c>
      <c r="R37" s="461">
        <v>0</v>
      </c>
      <c r="S37" s="457">
        <v>38538.635000000002</v>
      </c>
      <c r="T37" s="458">
        <v>0</v>
      </c>
      <c r="U37" s="459"/>
      <c r="V37" s="460">
        <v>0</v>
      </c>
      <c r="W37" s="457">
        <v>0</v>
      </c>
      <c r="X37" s="458">
        <v>0</v>
      </c>
      <c r="Y37" s="459"/>
      <c r="Z37" s="460">
        <v>0</v>
      </c>
      <c r="AA37" s="457">
        <v>0</v>
      </c>
      <c r="AB37" s="458">
        <v>0</v>
      </c>
      <c r="AC37" s="459"/>
      <c r="AD37" s="460">
        <v>0</v>
      </c>
      <c r="AE37" s="461">
        <v>-38538.635000000002</v>
      </c>
      <c r="AF37" s="457">
        <v>12846.211666666668</v>
      </c>
      <c r="AG37" s="458">
        <v>0</v>
      </c>
      <c r="AH37" s="459"/>
      <c r="AI37" s="460">
        <v>0</v>
      </c>
      <c r="AJ37" s="457">
        <v>0</v>
      </c>
      <c r="AK37" s="458">
        <v>12775.829999999998</v>
      </c>
      <c r="AL37" s="459"/>
      <c r="AM37" s="460">
        <v>0</v>
      </c>
      <c r="AN37" s="461">
        <v>-70.381666666669844</v>
      </c>
      <c r="AO37" s="457">
        <v>0</v>
      </c>
      <c r="AP37" s="458">
        <v>0</v>
      </c>
      <c r="AQ37" s="459"/>
      <c r="AR37" s="460">
        <v>12776.84</v>
      </c>
      <c r="AS37" s="457">
        <v>0</v>
      </c>
      <c r="AT37" s="458">
        <v>0</v>
      </c>
      <c r="AU37" s="459"/>
      <c r="AV37" s="460">
        <v>0</v>
      </c>
      <c r="AW37" s="457">
        <v>0</v>
      </c>
      <c r="AX37" s="458">
        <v>0</v>
      </c>
      <c r="AY37" s="459"/>
      <c r="AZ37" s="460">
        <v>0</v>
      </c>
      <c r="BA37" s="457">
        <v>0</v>
      </c>
      <c r="BB37" s="458">
        <v>0</v>
      </c>
      <c r="BC37" s="459"/>
      <c r="BD37" s="460">
        <v>0</v>
      </c>
      <c r="BE37" s="468"/>
      <c r="BF37" s="96">
        <v>0</v>
      </c>
      <c r="BG37" s="96">
        <v>0</v>
      </c>
      <c r="BH37" s="450">
        <v>12775.83</v>
      </c>
      <c r="BI37" s="450">
        <v>12775.83</v>
      </c>
      <c r="BJ37" s="448">
        <v>12775.829999999998</v>
      </c>
      <c r="BK37" s="449">
        <v>12776.84</v>
      </c>
    </row>
    <row r="38" spans="1:63" s="435" customFormat="1" ht="15" thickBot="1" x14ac:dyDescent="0.25">
      <c r="A38" s="447" t="s">
        <v>238</v>
      </c>
      <c r="B38" s="434">
        <v>0</v>
      </c>
      <c r="C38" s="437"/>
      <c r="D38" s="444"/>
      <c r="E38" s="436"/>
      <c r="F38" s="457">
        <v>0</v>
      </c>
      <c r="G38" s="458">
        <v>0</v>
      </c>
      <c r="H38" s="459"/>
      <c r="I38" s="460">
        <v>0</v>
      </c>
      <c r="J38" s="457">
        <v>0</v>
      </c>
      <c r="K38" s="458">
        <v>0</v>
      </c>
      <c r="L38" s="459"/>
      <c r="M38" s="460">
        <v>0</v>
      </c>
      <c r="N38" s="457">
        <v>0</v>
      </c>
      <c r="O38" s="458">
        <v>0</v>
      </c>
      <c r="P38" s="459"/>
      <c r="Q38" s="460">
        <v>0</v>
      </c>
      <c r="R38" s="462">
        <v>0</v>
      </c>
      <c r="S38" s="457">
        <v>0</v>
      </c>
      <c r="T38" s="458">
        <v>0</v>
      </c>
      <c r="U38" s="459"/>
      <c r="V38" s="460">
        <v>0</v>
      </c>
      <c r="W38" s="457">
        <v>0</v>
      </c>
      <c r="X38" s="458">
        <v>0</v>
      </c>
      <c r="Y38" s="459"/>
      <c r="Z38" s="460">
        <v>0</v>
      </c>
      <c r="AA38" s="457">
        <v>0</v>
      </c>
      <c r="AB38" s="458">
        <v>0</v>
      </c>
      <c r="AC38" s="459"/>
      <c r="AD38" s="460">
        <v>0</v>
      </c>
      <c r="AE38" s="462">
        <v>0</v>
      </c>
      <c r="AF38" s="457">
        <v>0</v>
      </c>
      <c r="AG38" s="458">
        <v>0</v>
      </c>
      <c r="AH38" s="459"/>
      <c r="AI38" s="460">
        <v>0</v>
      </c>
      <c r="AJ38" s="457">
        <v>0</v>
      </c>
      <c r="AK38" s="458">
        <v>0</v>
      </c>
      <c r="AL38" s="459"/>
      <c r="AM38" s="460">
        <v>0</v>
      </c>
      <c r="AN38" s="462">
        <v>0</v>
      </c>
      <c r="AO38" s="457">
        <v>0</v>
      </c>
      <c r="AP38" s="458">
        <v>0</v>
      </c>
      <c r="AQ38" s="459"/>
      <c r="AR38" s="460">
        <v>0</v>
      </c>
      <c r="AS38" s="457">
        <v>0</v>
      </c>
      <c r="AT38" s="458">
        <v>-23352.959999999999</v>
      </c>
      <c r="AU38" s="459"/>
      <c r="AV38" s="460">
        <v>0</v>
      </c>
      <c r="AW38" s="457">
        <v>0</v>
      </c>
      <c r="AX38" s="458">
        <v>0</v>
      </c>
      <c r="AY38" s="459"/>
      <c r="AZ38" s="460">
        <v>0</v>
      </c>
      <c r="BA38" s="457">
        <v>0</v>
      </c>
      <c r="BB38" s="458">
        <v>0</v>
      </c>
      <c r="BC38" s="459"/>
      <c r="BD38" s="460">
        <v>0</v>
      </c>
      <c r="BE38" s="468"/>
      <c r="BF38" s="438"/>
      <c r="BG38" s="438"/>
      <c r="BH38" s="450">
        <v>0</v>
      </c>
      <c r="BI38" s="450">
        <v>0</v>
      </c>
      <c r="BJ38" s="448">
        <v>-23352.959999999999</v>
      </c>
      <c r="BK38" s="449">
        <v>0</v>
      </c>
    </row>
    <row r="39" spans="1:63" s="13" customFormat="1" ht="15.75" thickBot="1" x14ac:dyDescent="0.3">
      <c r="A39" s="69" t="s">
        <v>208</v>
      </c>
      <c r="B39" s="252"/>
      <c r="C39" s="81">
        <f>SUM(C40:C42)</f>
        <v>297734.18400000001</v>
      </c>
      <c r="D39" s="251">
        <f t="shared" ref="D39:E39" si="16">SUM(D40:D42)</f>
        <v>1106640</v>
      </c>
      <c r="E39" s="82">
        <f t="shared" si="16"/>
        <v>1404374.1839999999</v>
      </c>
      <c r="F39" s="78">
        <f>SUM(F40:F42)</f>
        <v>0</v>
      </c>
      <c r="G39" s="50">
        <f t="shared" ref="G39:BD39" si="17">SUM(G40:G42)</f>
        <v>0</v>
      </c>
      <c r="H39" s="135">
        <f t="shared" si="17"/>
        <v>0</v>
      </c>
      <c r="I39" s="56">
        <f t="shared" si="17"/>
        <v>0</v>
      </c>
      <c r="J39" s="78">
        <f t="shared" si="17"/>
        <v>0</v>
      </c>
      <c r="K39" s="50">
        <f t="shared" si="17"/>
        <v>0</v>
      </c>
      <c r="L39" s="135">
        <f t="shared" si="17"/>
        <v>0</v>
      </c>
      <c r="M39" s="56">
        <f t="shared" si="17"/>
        <v>0</v>
      </c>
      <c r="N39" s="78">
        <f t="shared" si="17"/>
        <v>0</v>
      </c>
      <c r="O39" s="50">
        <f t="shared" si="17"/>
        <v>0</v>
      </c>
      <c r="P39" s="135">
        <f t="shared" si="17"/>
        <v>0</v>
      </c>
      <c r="Q39" s="56">
        <f t="shared" si="17"/>
        <v>0</v>
      </c>
      <c r="R39" s="268">
        <f t="shared" si="17"/>
        <v>0</v>
      </c>
      <c r="S39" s="78">
        <f t="shared" si="17"/>
        <v>0</v>
      </c>
      <c r="T39" s="50">
        <f t="shared" si="17"/>
        <v>0</v>
      </c>
      <c r="U39" s="135">
        <f t="shared" si="17"/>
        <v>0</v>
      </c>
      <c r="V39" s="56">
        <f t="shared" si="17"/>
        <v>0</v>
      </c>
      <c r="W39" s="78">
        <f t="shared" si="17"/>
        <v>13568.346</v>
      </c>
      <c r="X39" s="50">
        <f t="shared" si="17"/>
        <v>0</v>
      </c>
      <c r="Y39" s="135">
        <f t="shared" si="17"/>
        <v>0</v>
      </c>
      <c r="Z39" s="56">
        <f t="shared" si="17"/>
        <v>0</v>
      </c>
      <c r="AA39" s="78">
        <f t="shared" si="17"/>
        <v>0</v>
      </c>
      <c r="AB39" s="50">
        <f t="shared" si="17"/>
        <v>13302.3</v>
      </c>
      <c r="AC39" s="135">
        <f t="shared" si="17"/>
        <v>0</v>
      </c>
      <c r="AD39" s="56">
        <f t="shared" si="17"/>
        <v>0</v>
      </c>
      <c r="AE39" s="268">
        <f t="shared" si="17"/>
        <v>-266.04599999999982</v>
      </c>
      <c r="AF39" s="78">
        <f t="shared" si="17"/>
        <v>0</v>
      </c>
      <c r="AG39" s="50">
        <f t="shared" si="17"/>
        <v>0</v>
      </c>
      <c r="AH39" s="135">
        <f t="shared" si="17"/>
        <v>0</v>
      </c>
      <c r="AI39" s="56">
        <f t="shared" si="17"/>
        <v>13302.3</v>
      </c>
      <c r="AJ39" s="78">
        <f t="shared" si="17"/>
        <v>13568.35</v>
      </c>
      <c r="AK39" s="50">
        <f t="shared" si="17"/>
        <v>13568.35</v>
      </c>
      <c r="AL39" s="135">
        <f t="shared" si="17"/>
        <v>0</v>
      </c>
      <c r="AM39" s="56">
        <f t="shared" si="17"/>
        <v>0</v>
      </c>
      <c r="AN39" s="268">
        <f t="shared" si="17"/>
        <v>0</v>
      </c>
      <c r="AO39" s="78">
        <f t="shared" si="17"/>
        <v>0</v>
      </c>
      <c r="AP39" s="50">
        <f t="shared" si="17"/>
        <v>0</v>
      </c>
      <c r="AQ39" s="135">
        <f t="shared" si="17"/>
        <v>0</v>
      </c>
      <c r="AR39" s="56">
        <f t="shared" si="17"/>
        <v>0</v>
      </c>
      <c r="AS39" s="78">
        <f t="shared" si="17"/>
        <v>0</v>
      </c>
      <c r="AT39" s="50">
        <f t="shared" si="17"/>
        <v>0</v>
      </c>
      <c r="AU39" s="135">
        <f t="shared" si="17"/>
        <v>0</v>
      </c>
      <c r="AV39" s="56">
        <f t="shared" si="17"/>
        <v>0</v>
      </c>
      <c r="AW39" s="78">
        <f t="shared" si="17"/>
        <v>1363669.15</v>
      </c>
      <c r="AX39" s="50">
        <f t="shared" si="17"/>
        <v>13568.35</v>
      </c>
      <c r="AY39" s="135">
        <f t="shared" si="17"/>
        <v>0</v>
      </c>
      <c r="AZ39" s="56">
        <f t="shared" si="17"/>
        <v>13568.35</v>
      </c>
      <c r="BA39" s="78">
        <f t="shared" si="17"/>
        <v>13568.35</v>
      </c>
      <c r="BB39" s="50">
        <f t="shared" si="17"/>
        <v>0</v>
      </c>
      <c r="BC39" s="135">
        <f t="shared" si="17"/>
        <v>0</v>
      </c>
      <c r="BD39" s="56">
        <f t="shared" si="17"/>
        <v>0</v>
      </c>
      <c r="BE39" s="78"/>
      <c r="BF39" s="101">
        <v>0</v>
      </c>
      <c r="BG39" s="97">
        <v>0</v>
      </c>
      <c r="BH39" s="55">
        <f>SUM(BH40:BH42)</f>
        <v>1404108.15</v>
      </c>
      <c r="BI39" s="55">
        <f t="shared" ref="BI39:BK39" si="18">SUM(BI40:BI42)</f>
        <v>1390539.8</v>
      </c>
      <c r="BJ39" s="50">
        <f t="shared" si="18"/>
        <v>40439</v>
      </c>
      <c r="BK39" s="56">
        <f t="shared" si="18"/>
        <v>26870.65</v>
      </c>
    </row>
    <row r="40" spans="1:63" s="73" customFormat="1" x14ac:dyDescent="0.2">
      <c r="A40" s="74" t="s">
        <v>207</v>
      </c>
      <c r="B40" s="253">
        <v>200</v>
      </c>
      <c r="C40" s="172">
        <v>52883.82</v>
      </c>
      <c r="D40" s="175">
        <v>34800</v>
      </c>
      <c r="E40" s="76">
        <v>87683.82</v>
      </c>
      <c r="F40" s="463">
        <v>0</v>
      </c>
      <c r="G40" s="464">
        <v>0</v>
      </c>
      <c r="H40" s="465"/>
      <c r="I40" s="466">
        <v>0</v>
      </c>
      <c r="J40" s="463">
        <v>0</v>
      </c>
      <c r="K40" s="464">
        <v>0</v>
      </c>
      <c r="L40" s="465"/>
      <c r="M40" s="466">
        <v>0</v>
      </c>
      <c r="N40" s="463">
        <v>0</v>
      </c>
      <c r="O40" s="464">
        <v>0</v>
      </c>
      <c r="P40" s="465"/>
      <c r="Q40" s="466">
        <v>0</v>
      </c>
      <c r="R40" s="467">
        <v>0</v>
      </c>
      <c r="S40" s="463">
        <v>0</v>
      </c>
      <c r="T40" s="464">
        <v>0</v>
      </c>
      <c r="U40" s="465"/>
      <c r="V40" s="466">
        <v>0</v>
      </c>
      <c r="W40" s="463">
        <v>11306.955</v>
      </c>
      <c r="X40" s="464">
        <v>0</v>
      </c>
      <c r="Y40" s="465"/>
      <c r="Z40" s="466">
        <v>0</v>
      </c>
      <c r="AA40" s="463">
        <v>0</v>
      </c>
      <c r="AB40" s="464">
        <v>11085.25</v>
      </c>
      <c r="AC40" s="465"/>
      <c r="AD40" s="466">
        <v>0</v>
      </c>
      <c r="AE40" s="467">
        <v>-221.70499999999993</v>
      </c>
      <c r="AF40" s="463">
        <v>0</v>
      </c>
      <c r="AG40" s="464">
        <v>0</v>
      </c>
      <c r="AH40" s="465"/>
      <c r="AI40" s="466">
        <v>11085.25</v>
      </c>
      <c r="AJ40" s="463">
        <v>11307</v>
      </c>
      <c r="AK40" s="464">
        <v>11307</v>
      </c>
      <c r="AL40" s="465"/>
      <c r="AM40" s="466">
        <v>0</v>
      </c>
      <c r="AN40" s="467">
        <v>0</v>
      </c>
      <c r="AO40" s="463">
        <v>0</v>
      </c>
      <c r="AP40" s="464">
        <v>0</v>
      </c>
      <c r="AQ40" s="465"/>
      <c r="AR40" s="466">
        <v>0</v>
      </c>
      <c r="AS40" s="463">
        <v>0</v>
      </c>
      <c r="AT40" s="464">
        <v>0</v>
      </c>
      <c r="AU40" s="465"/>
      <c r="AV40" s="466">
        <v>0</v>
      </c>
      <c r="AW40" s="463">
        <v>53763</v>
      </c>
      <c r="AX40" s="464">
        <v>11307</v>
      </c>
      <c r="AY40" s="465"/>
      <c r="AZ40" s="466">
        <v>11307</v>
      </c>
      <c r="BA40" s="463">
        <v>11307</v>
      </c>
      <c r="BB40" s="464">
        <v>0</v>
      </c>
      <c r="BC40" s="465"/>
      <c r="BD40" s="466">
        <v>0</v>
      </c>
      <c r="BE40" s="468"/>
      <c r="BF40" s="96">
        <v>0</v>
      </c>
      <c r="BG40" s="96">
        <v>0</v>
      </c>
      <c r="BH40" s="453">
        <v>87462.25</v>
      </c>
      <c r="BI40" s="453">
        <v>76155.25</v>
      </c>
      <c r="BJ40" s="451">
        <v>33699.25</v>
      </c>
      <c r="BK40" s="452">
        <v>22392.25</v>
      </c>
    </row>
    <row r="41" spans="1:63" s="73" customFormat="1" x14ac:dyDescent="0.2">
      <c r="A41" s="74" t="s">
        <v>206</v>
      </c>
      <c r="B41" s="253">
        <v>100</v>
      </c>
      <c r="C41" s="172">
        <v>15170.364000000001</v>
      </c>
      <c r="D41" s="175">
        <v>27840</v>
      </c>
      <c r="E41" s="76">
        <v>43010.364000000001</v>
      </c>
      <c r="F41" s="463">
        <v>0</v>
      </c>
      <c r="G41" s="464">
        <v>0</v>
      </c>
      <c r="H41" s="465"/>
      <c r="I41" s="466">
        <v>0</v>
      </c>
      <c r="J41" s="463">
        <v>0</v>
      </c>
      <c r="K41" s="464">
        <v>0</v>
      </c>
      <c r="L41" s="465"/>
      <c r="M41" s="466">
        <v>0</v>
      </c>
      <c r="N41" s="463">
        <v>0</v>
      </c>
      <c r="O41" s="464">
        <v>0</v>
      </c>
      <c r="P41" s="465"/>
      <c r="Q41" s="466">
        <v>0</v>
      </c>
      <c r="R41" s="467">
        <v>0</v>
      </c>
      <c r="S41" s="463">
        <v>0</v>
      </c>
      <c r="T41" s="464">
        <v>0</v>
      </c>
      <c r="U41" s="465"/>
      <c r="V41" s="466">
        <v>0</v>
      </c>
      <c r="W41" s="463">
        <v>2261.3910000000001</v>
      </c>
      <c r="X41" s="464">
        <v>0</v>
      </c>
      <c r="Y41" s="465"/>
      <c r="Z41" s="466">
        <v>0</v>
      </c>
      <c r="AA41" s="463">
        <v>0</v>
      </c>
      <c r="AB41" s="464">
        <v>2217.0500000000002</v>
      </c>
      <c r="AC41" s="465"/>
      <c r="AD41" s="466">
        <v>0</v>
      </c>
      <c r="AE41" s="467">
        <v>-44.340999999999894</v>
      </c>
      <c r="AF41" s="463">
        <v>0</v>
      </c>
      <c r="AG41" s="464">
        <v>0</v>
      </c>
      <c r="AH41" s="465"/>
      <c r="AI41" s="466">
        <v>2217.0500000000002</v>
      </c>
      <c r="AJ41" s="463">
        <v>2261.35</v>
      </c>
      <c r="AK41" s="464">
        <v>2261.35</v>
      </c>
      <c r="AL41" s="465"/>
      <c r="AM41" s="466">
        <v>0</v>
      </c>
      <c r="AN41" s="467">
        <v>0</v>
      </c>
      <c r="AO41" s="463">
        <v>0</v>
      </c>
      <c r="AP41" s="464">
        <v>0</v>
      </c>
      <c r="AQ41" s="465"/>
      <c r="AR41" s="466">
        <v>0</v>
      </c>
      <c r="AS41" s="463">
        <v>0</v>
      </c>
      <c r="AT41" s="464">
        <v>0</v>
      </c>
      <c r="AU41" s="465"/>
      <c r="AV41" s="466">
        <v>0</v>
      </c>
      <c r="AW41" s="463">
        <v>36226.15</v>
      </c>
      <c r="AX41" s="464">
        <v>2261.35</v>
      </c>
      <c r="AY41" s="465"/>
      <c r="AZ41" s="466">
        <v>2261.35</v>
      </c>
      <c r="BA41" s="463">
        <v>2261.35</v>
      </c>
      <c r="BB41" s="464">
        <v>0</v>
      </c>
      <c r="BC41" s="465"/>
      <c r="BD41" s="466">
        <v>0</v>
      </c>
      <c r="BE41" s="468"/>
      <c r="BF41" s="96">
        <v>0</v>
      </c>
      <c r="BG41" s="96">
        <v>0</v>
      </c>
      <c r="BH41" s="453">
        <v>42965.9</v>
      </c>
      <c r="BI41" s="453">
        <v>40704.550000000003</v>
      </c>
      <c r="BJ41" s="451">
        <v>6739.75</v>
      </c>
      <c r="BK41" s="452">
        <v>4478.3999999999996</v>
      </c>
    </row>
    <row r="42" spans="1:63" s="73" customFormat="1" ht="15" thickBot="1" x14ac:dyDescent="0.25">
      <c r="A42" s="74" t="s">
        <v>236</v>
      </c>
      <c r="B42" s="253">
        <v>3000</v>
      </c>
      <c r="C42" s="172">
        <v>229680</v>
      </c>
      <c r="D42" s="175">
        <v>1044000</v>
      </c>
      <c r="E42" s="76">
        <v>1273680</v>
      </c>
      <c r="F42" s="463">
        <v>0</v>
      </c>
      <c r="G42" s="464">
        <v>0</v>
      </c>
      <c r="H42" s="465"/>
      <c r="I42" s="466">
        <v>0</v>
      </c>
      <c r="J42" s="463">
        <v>0</v>
      </c>
      <c r="K42" s="464">
        <v>0</v>
      </c>
      <c r="L42" s="465"/>
      <c r="M42" s="466">
        <v>0</v>
      </c>
      <c r="N42" s="463">
        <v>0</v>
      </c>
      <c r="O42" s="464">
        <v>0</v>
      </c>
      <c r="P42" s="465"/>
      <c r="Q42" s="466">
        <v>0</v>
      </c>
      <c r="R42" s="467">
        <v>0</v>
      </c>
      <c r="S42" s="463">
        <v>0</v>
      </c>
      <c r="T42" s="464">
        <v>0</v>
      </c>
      <c r="U42" s="465"/>
      <c r="V42" s="466">
        <v>0</v>
      </c>
      <c r="W42" s="463">
        <v>0</v>
      </c>
      <c r="X42" s="464">
        <v>0</v>
      </c>
      <c r="Y42" s="465"/>
      <c r="Z42" s="466">
        <v>0</v>
      </c>
      <c r="AA42" s="463">
        <v>0</v>
      </c>
      <c r="AB42" s="464">
        <v>0</v>
      </c>
      <c r="AC42" s="465"/>
      <c r="AD42" s="466">
        <v>0</v>
      </c>
      <c r="AE42" s="467">
        <v>0</v>
      </c>
      <c r="AF42" s="463">
        <v>0</v>
      </c>
      <c r="AG42" s="464">
        <v>0</v>
      </c>
      <c r="AH42" s="465"/>
      <c r="AI42" s="466">
        <v>0</v>
      </c>
      <c r="AJ42" s="463">
        <v>0</v>
      </c>
      <c r="AK42" s="464">
        <v>0</v>
      </c>
      <c r="AL42" s="465"/>
      <c r="AM42" s="466">
        <v>0</v>
      </c>
      <c r="AN42" s="467">
        <v>0</v>
      </c>
      <c r="AO42" s="463">
        <v>0</v>
      </c>
      <c r="AP42" s="464">
        <v>0</v>
      </c>
      <c r="AQ42" s="465"/>
      <c r="AR42" s="466">
        <v>0</v>
      </c>
      <c r="AS42" s="463">
        <v>0</v>
      </c>
      <c r="AT42" s="464">
        <v>0</v>
      </c>
      <c r="AU42" s="465"/>
      <c r="AV42" s="466">
        <v>0</v>
      </c>
      <c r="AW42" s="463">
        <v>1273680</v>
      </c>
      <c r="AX42" s="464">
        <v>0</v>
      </c>
      <c r="AY42" s="465"/>
      <c r="AZ42" s="466">
        <v>0</v>
      </c>
      <c r="BA42" s="463">
        <v>0</v>
      </c>
      <c r="BB42" s="464">
        <v>0</v>
      </c>
      <c r="BC42" s="465"/>
      <c r="BD42" s="466">
        <v>0</v>
      </c>
      <c r="BE42" s="468"/>
      <c r="BF42" s="96">
        <v>0</v>
      </c>
      <c r="BG42" s="96">
        <v>0</v>
      </c>
      <c r="BH42" s="453">
        <v>1273680</v>
      </c>
      <c r="BI42" s="453">
        <v>1273680</v>
      </c>
      <c r="BJ42" s="451">
        <v>0</v>
      </c>
      <c r="BK42" s="452">
        <v>0</v>
      </c>
    </row>
    <row r="43" spans="1:63" s="13" customFormat="1" ht="15.75" thickBot="1" x14ac:dyDescent="0.3">
      <c r="A43" s="69" t="s">
        <v>150</v>
      </c>
      <c r="B43" s="252"/>
      <c r="C43" s="81">
        <f>SUM(C44:C44)</f>
        <v>0</v>
      </c>
      <c r="D43" s="251"/>
      <c r="E43" s="82">
        <f t="shared" ref="E43" si="19">SUM(E44:E44)</f>
        <v>334079.18000000005</v>
      </c>
      <c r="F43" s="78">
        <f>SUM(F44)</f>
        <v>27839.931666666671</v>
      </c>
      <c r="G43" s="50">
        <f t="shared" ref="G43:BD43" si="20">SUM(G44)</f>
        <v>0</v>
      </c>
      <c r="H43" s="135">
        <f t="shared" si="20"/>
        <v>0</v>
      </c>
      <c r="I43" s="56">
        <f t="shared" si="20"/>
        <v>0</v>
      </c>
      <c r="J43" s="78">
        <f t="shared" si="20"/>
        <v>27839.931666666671</v>
      </c>
      <c r="K43" s="50">
        <f t="shared" si="20"/>
        <v>0</v>
      </c>
      <c r="L43" s="135">
        <f t="shared" si="20"/>
        <v>0</v>
      </c>
      <c r="M43" s="56">
        <f t="shared" si="20"/>
        <v>0</v>
      </c>
      <c r="N43" s="78">
        <f t="shared" si="20"/>
        <v>27839.931666666671</v>
      </c>
      <c r="O43" s="50">
        <f t="shared" si="20"/>
        <v>11802.05</v>
      </c>
      <c r="P43" s="135">
        <f t="shared" si="20"/>
        <v>0</v>
      </c>
      <c r="Q43" s="56">
        <f t="shared" si="20"/>
        <v>0</v>
      </c>
      <c r="R43" s="268">
        <f t="shared" si="20"/>
        <v>-71717.74500000001</v>
      </c>
      <c r="S43" s="78">
        <f t="shared" si="20"/>
        <v>27839.931666666671</v>
      </c>
      <c r="T43" s="50">
        <f t="shared" si="20"/>
        <v>0</v>
      </c>
      <c r="U43" s="135">
        <f t="shared" si="20"/>
        <v>0</v>
      </c>
      <c r="V43" s="56">
        <f t="shared" si="20"/>
        <v>11802.05</v>
      </c>
      <c r="W43" s="78">
        <f t="shared" si="20"/>
        <v>27839.931666666671</v>
      </c>
      <c r="X43" s="50">
        <f t="shared" si="20"/>
        <v>5920.44</v>
      </c>
      <c r="Y43" s="135">
        <f t="shared" si="20"/>
        <v>0</v>
      </c>
      <c r="Z43" s="56">
        <f t="shared" si="20"/>
        <v>5920.44</v>
      </c>
      <c r="AA43" s="78">
        <f t="shared" si="20"/>
        <v>27839.931666666671</v>
      </c>
      <c r="AB43" s="50">
        <f t="shared" si="20"/>
        <v>6300.52</v>
      </c>
      <c r="AC43" s="135">
        <f t="shared" si="20"/>
        <v>0</v>
      </c>
      <c r="AD43" s="56">
        <f t="shared" si="20"/>
        <v>0</v>
      </c>
      <c r="AE43" s="268">
        <f t="shared" si="20"/>
        <v>-71298.835000000021</v>
      </c>
      <c r="AF43" s="78">
        <f t="shared" si="20"/>
        <v>27839.931666666671</v>
      </c>
      <c r="AG43" s="50">
        <f t="shared" si="20"/>
        <v>0</v>
      </c>
      <c r="AH43" s="135">
        <f t="shared" si="20"/>
        <v>0</v>
      </c>
      <c r="AI43" s="56">
        <f t="shared" si="20"/>
        <v>6300.52</v>
      </c>
      <c r="AJ43" s="78">
        <f t="shared" si="20"/>
        <v>27839.931666666671</v>
      </c>
      <c r="AK43" s="50">
        <f t="shared" si="20"/>
        <v>22534.18</v>
      </c>
      <c r="AL43" s="135">
        <f t="shared" si="20"/>
        <v>0</v>
      </c>
      <c r="AM43" s="56">
        <f t="shared" si="20"/>
        <v>0</v>
      </c>
      <c r="AN43" s="268">
        <f t="shared" si="20"/>
        <v>-33145.683333333342</v>
      </c>
      <c r="AO43" s="78">
        <f t="shared" si="20"/>
        <v>42839.931666666671</v>
      </c>
      <c r="AP43" s="50">
        <f t="shared" si="20"/>
        <v>6884.35</v>
      </c>
      <c r="AQ43" s="135">
        <f t="shared" si="20"/>
        <v>0</v>
      </c>
      <c r="AR43" s="56">
        <f t="shared" si="20"/>
        <v>0</v>
      </c>
      <c r="AS43" s="78">
        <f t="shared" si="20"/>
        <v>27839.931666666671</v>
      </c>
      <c r="AT43" s="50">
        <f t="shared" si="20"/>
        <v>14072.83</v>
      </c>
      <c r="AU43" s="135">
        <f t="shared" si="20"/>
        <v>0</v>
      </c>
      <c r="AV43" s="56">
        <f t="shared" si="20"/>
        <v>6884.35</v>
      </c>
      <c r="AW43" s="78">
        <f t="shared" si="20"/>
        <v>27839.931666666671</v>
      </c>
      <c r="AX43" s="50">
        <f t="shared" si="20"/>
        <v>15110.25</v>
      </c>
      <c r="AY43" s="135">
        <f t="shared" si="20"/>
        <v>0</v>
      </c>
      <c r="AZ43" s="56">
        <f t="shared" si="20"/>
        <v>36607.01</v>
      </c>
      <c r="BA43" s="78">
        <f t="shared" si="20"/>
        <v>27839.931666666671</v>
      </c>
      <c r="BB43" s="50">
        <f t="shared" si="20"/>
        <v>0</v>
      </c>
      <c r="BC43" s="135">
        <f t="shared" si="20"/>
        <v>0</v>
      </c>
      <c r="BD43" s="56">
        <f t="shared" si="20"/>
        <v>0</v>
      </c>
      <c r="BE43" s="78"/>
      <c r="BF43" s="101">
        <v>0</v>
      </c>
      <c r="BG43" s="97">
        <v>0</v>
      </c>
      <c r="BH43" s="55">
        <f>SUM(BH44)</f>
        <v>172916.91666666657</v>
      </c>
      <c r="BI43" s="55">
        <f t="shared" ref="BI43:BK43" si="21">SUM(BI44)</f>
        <v>145076.98499999993</v>
      </c>
      <c r="BJ43" s="50">
        <f t="shared" si="21"/>
        <v>82624.62</v>
      </c>
      <c r="BK43" s="56">
        <f t="shared" si="21"/>
        <v>67514.37</v>
      </c>
    </row>
    <row r="44" spans="1:63" s="73" customFormat="1" ht="72" thickBot="1" x14ac:dyDescent="0.25">
      <c r="A44" s="74" t="s">
        <v>205</v>
      </c>
      <c r="B44" s="253">
        <v>4</v>
      </c>
      <c r="C44" s="172">
        <v>0</v>
      </c>
      <c r="D44" s="175">
        <v>334079.18000000005</v>
      </c>
      <c r="E44" s="76">
        <v>334079.18000000005</v>
      </c>
      <c r="F44" s="468">
        <v>27839.931666666671</v>
      </c>
      <c r="G44" s="469">
        <v>0</v>
      </c>
      <c r="H44" s="470"/>
      <c r="I44" s="471">
        <v>0</v>
      </c>
      <c r="J44" s="468">
        <v>27839.931666666671</v>
      </c>
      <c r="K44" s="469">
        <v>0</v>
      </c>
      <c r="L44" s="470"/>
      <c r="M44" s="471">
        <v>0</v>
      </c>
      <c r="N44" s="468">
        <v>27839.931666666671</v>
      </c>
      <c r="O44" s="469">
        <v>11802.05</v>
      </c>
      <c r="P44" s="470"/>
      <c r="Q44" s="471">
        <v>0</v>
      </c>
      <c r="R44" s="472">
        <v>-71717.74500000001</v>
      </c>
      <c r="S44" s="468">
        <v>27839.931666666671</v>
      </c>
      <c r="T44" s="469">
        <v>0</v>
      </c>
      <c r="U44" s="470"/>
      <c r="V44" s="471">
        <v>11802.05</v>
      </c>
      <c r="W44" s="468">
        <v>27839.931666666671</v>
      </c>
      <c r="X44" s="469">
        <v>5920.44</v>
      </c>
      <c r="Y44" s="470"/>
      <c r="Z44" s="471">
        <v>5920.44</v>
      </c>
      <c r="AA44" s="468">
        <v>27839.931666666671</v>
      </c>
      <c r="AB44" s="469">
        <v>6300.52</v>
      </c>
      <c r="AC44" s="470"/>
      <c r="AD44" s="471">
        <v>0</v>
      </c>
      <c r="AE44" s="472">
        <v>-71298.835000000021</v>
      </c>
      <c r="AF44" s="468">
        <v>27839.931666666671</v>
      </c>
      <c r="AG44" s="469">
        <v>0</v>
      </c>
      <c r="AH44" s="470"/>
      <c r="AI44" s="471">
        <v>6300.52</v>
      </c>
      <c r="AJ44" s="468">
        <v>27839.931666666671</v>
      </c>
      <c r="AK44" s="469">
        <v>22534.18</v>
      </c>
      <c r="AL44" s="470"/>
      <c r="AM44" s="471">
        <v>0</v>
      </c>
      <c r="AN44" s="472">
        <v>-33145.683333333342</v>
      </c>
      <c r="AO44" s="468">
        <v>42839.931666666671</v>
      </c>
      <c r="AP44" s="469">
        <v>6884.35</v>
      </c>
      <c r="AQ44" s="470"/>
      <c r="AR44" s="471">
        <v>0</v>
      </c>
      <c r="AS44" s="468">
        <v>27839.931666666671</v>
      </c>
      <c r="AT44" s="469">
        <v>14072.83</v>
      </c>
      <c r="AU44" s="470"/>
      <c r="AV44" s="471">
        <v>6884.35</v>
      </c>
      <c r="AW44" s="468">
        <v>27839.931666666671</v>
      </c>
      <c r="AX44" s="469">
        <v>15110.25</v>
      </c>
      <c r="AY44" s="470"/>
      <c r="AZ44" s="471">
        <v>36607.01</v>
      </c>
      <c r="BA44" s="468">
        <v>27839.931666666671</v>
      </c>
      <c r="BB44" s="469">
        <v>0</v>
      </c>
      <c r="BC44" s="470"/>
      <c r="BD44" s="471">
        <v>0</v>
      </c>
      <c r="BE44" s="468"/>
      <c r="BF44" s="96">
        <v>0</v>
      </c>
      <c r="BG44" s="96">
        <v>0</v>
      </c>
      <c r="BH44" s="456">
        <v>172916.91666666657</v>
      </c>
      <c r="BI44" s="456">
        <v>145076.98499999993</v>
      </c>
      <c r="BJ44" s="454">
        <v>82624.62</v>
      </c>
      <c r="BK44" s="455">
        <v>67514.37</v>
      </c>
    </row>
    <row r="45" spans="1:63" s="13" customFormat="1" ht="15.75" hidden="1" customHeight="1" x14ac:dyDescent="0.25">
      <c r="A45" s="69" t="s">
        <v>128</v>
      </c>
      <c r="B45" s="252"/>
      <c r="C45" s="81">
        <f>SUM(C46:C57)</f>
        <v>0</v>
      </c>
      <c r="D45" s="251"/>
      <c r="E45" s="82">
        <f t="shared" ref="E45" si="22">SUM(E46:E57)</f>
        <v>0</v>
      </c>
      <c r="F45" s="78">
        <v>0</v>
      </c>
      <c r="G45" s="50">
        <v>0</v>
      </c>
      <c r="H45" s="135">
        <v>0</v>
      </c>
      <c r="I45" s="56">
        <v>0</v>
      </c>
      <c r="J45" s="78">
        <v>0</v>
      </c>
      <c r="K45" s="50">
        <v>0</v>
      </c>
      <c r="L45" s="135">
        <v>0</v>
      </c>
      <c r="M45" s="56">
        <v>0</v>
      </c>
      <c r="N45" s="78">
        <v>0</v>
      </c>
      <c r="O45" s="50">
        <v>0</v>
      </c>
      <c r="P45" s="135">
        <v>0</v>
      </c>
      <c r="Q45" s="56">
        <v>0</v>
      </c>
      <c r="R45" s="97">
        <v>0</v>
      </c>
      <c r="S45" s="78">
        <v>0</v>
      </c>
      <c r="T45" s="50">
        <v>0</v>
      </c>
      <c r="U45" s="135">
        <v>0</v>
      </c>
      <c r="V45" s="56">
        <v>0</v>
      </c>
      <c r="W45" s="78">
        <v>0</v>
      </c>
      <c r="X45" s="50">
        <v>0</v>
      </c>
      <c r="Y45" s="135">
        <v>0</v>
      </c>
      <c r="Z45" s="56">
        <v>0</v>
      </c>
      <c r="AA45" s="78">
        <v>0</v>
      </c>
      <c r="AB45" s="50">
        <v>0</v>
      </c>
      <c r="AC45" s="135">
        <v>0</v>
      </c>
      <c r="AD45" s="56">
        <v>0</v>
      </c>
      <c r="AE45" s="97">
        <v>0</v>
      </c>
      <c r="AF45" s="78">
        <v>0</v>
      </c>
      <c r="AG45" s="50">
        <v>0</v>
      </c>
      <c r="AH45" s="135">
        <v>0</v>
      </c>
      <c r="AI45" s="56">
        <v>0</v>
      </c>
      <c r="AJ45" s="78">
        <v>0</v>
      </c>
      <c r="AK45" s="50">
        <v>0</v>
      </c>
      <c r="AL45" s="135">
        <v>0</v>
      </c>
      <c r="AM45" s="56">
        <v>0</v>
      </c>
      <c r="AN45" s="97">
        <v>0</v>
      </c>
      <c r="AO45" s="78">
        <v>0</v>
      </c>
      <c r="AP45" s="50">
        <v>0</v>
      </c>
      <c r="AQ45" s="135">
        <v>0</v>
      </c>
      <c r="AR45" s="56">
        <v>0</v>
      </c>
      <c r="AS45" s="78">
        <v>0</v>
      </c>
      <c r="AT45" s="50">
        <v>0</v>
      </c>
      <c r="AU45" s="135">
        <v>0</v>
      </c>
      <c r="AV45" s="56">
        <v>0</v>
      </c>
      <c r="AW45" s="78">
        <v>0</v>
      </c>
      <c r="AX45" s="50">
        <v>0</v>
      </c>
      <c r="AY45" s="135">
        <v>0</v>
      </c>
      <c r="AZ45" s="56">
        <v>0</v>
      </c>
      <c r="BA45" s="78">
        <v>0</v>
      </c>
      <c r="BB45" s="50">
        <v>0</v>
      </c>
      <c r="BC45" s="135">
        <v>0</v>
      </c>
      <c r="BD45" s="56">
        <v>0</v>
      </c>
      <c r="BE45" s="78"/>
      <c r="BF45" s="101">
        <v>0</v>
      </c>
      <c r="BG45" s="97">
        <v>0</v>
      </c>
      <c r="BH45" s="55">
        <v>0</v>
      </c>
      <c r="BI45" s="55">
        <v>0</v>
      </c>
      <c r="BJ45" s="50">
        <v>0</v>
      </c>
      <c r="BK45" s="56">
        <v>0</v>
      </c>
    </row>
    <row r="46" spans="1:63" ht="15" hidden="1" customHeight="1" x14ac:dyDescent="0.2">
      <c r="A46" s="74" t="s">
        <v>151</v>
      </c>
      <c r="B46" s="250">
        <v>0</v>
      </c>
      <c r="C46" s="176">
        <v>0</v>
      </c>
      <c r="D46" s="249"/>
      <c r="E46" s="84">
        <f t="shared" ref="E46:E57" si="23">C46</f>
        <v>0</v>
      </c>
      <c r="F46" s="235">
        <v>0</v>
      </c>
      <c r="G46" s="225">
        <v>0</v>
      </c>
      <c r="H46" s="224"/>
      <c r="I46" s="247">
        <v>0</v>
      </c>
      <c r="J46" s="235">
        <v>0</v>
      </c>
      <c r="K46" s="225">
        <v>0</v>
      </c>
      <c r="L46" s="224"/>
      <c r="M46" s="247">
        <v>0</v>
      </c>
      <c r="N46" s="235">
        <v>0</v>
      </c>
      <c r="O46" s="225">
        <v>0</v>
      </c>
      <c r="P46" s="224"/>
      <c r="Q46" s="247">
        <v>0</v>
      </c>
      <c r="R46" s="248">
        <v>0</v>
      </c>
      <c r="S46" s="235">
        <v>0</v>
      </c>
      <c r="T46" s="225">
        <v>0</v>
      </c>
      <c r="U46" s="224"/>
      <c r="V46" s="247">
        <v>0</v>
      </c>
      <c r="W46" s="235">
        <v>0</v>
      </c>
      <c r="X46" s="225">
        <v>0</v>
      </c>
      <c r="Y46" s="224"/>
      <c r="Z46" s="247">
        <v>0</v>
      </c>
      <c r="AA46" s="235">
        <v>0</v>
      </c>
      <c r="AB46" s="225">
        <v>0</v>
      </c>
      <c r="AC46" s="224"/>
      <c r="AD46" s="247">
        <v>0</v>
      </c>
      <c r="AE46" s="346">
        <v>0</v>
      </c>
      <c r="AF46" s="235">
        <v>0</v>
      </c>
      <c r="AG46" s="225">
        <v>0</v>
      </c>
      <c r="AH46" s="224"/>
      <c r="AI46" s="247">
        <v>0</v>
      </c>
      <c r="AJ46" s="235">
        <v>0</v>
      </c>
      <c r="AK46" s="225">
        <v>0</v>
      </c>
      <c r="AL46" s="224"/>
      <c r="AM46" s="247">
        <v>0</v>
      </c>
      <c r="AN46" s="346">
        <v>0</v>
      </c>
      <c r="AO46" s="235">
        <v>0</v>
      </c>
      <c r="AP46" s="225">
        <v>0</v>
      </c>
      <c r="AQ46" s="224"/>
      <c r="AR46" s="247">
        <v>0</v>
      </c>
      <c r="AS46" s="235">
        <v>0</v>
      </c>
      <c r="AT46" s="225">
        <v>0</v>
      </c>
      <c r="AU46" s="224"/>
      <c r="AV46" s="247">
        <v>0</v>
      </c>
      <c r="AW46" s="235">
        <v>0</v>
      </c>
      <c r="AX46" s="225">
        <v>0</v>
      </c>
      <c r="AY46" s="224"/>
      <c r="AZ46" s="247">
        <v>0</v>
      </c>
      <c r="BA46" s="235">
        <v>0</v>
      </c>
      <c r="BB46" s="225">
        <v>0</v>
      </c>
      <c r="BC46" s="224"/>
      <c r="BD46" s="247">
        <v>0</v>
      </c>
      <c r="BE46" s="235"/>
      <c r="BF46" s="248">
        <v>0</v>
      </c>
      <c r="BG46" s="248">
        <v>0</v>
      </c>
      <c r="BH46" s="72">
        <v>0</v>
      </c>
      <c r="BI46" s="72">
        <v>0</v>
      </c>
      <c r="BJ46" s="225">
        <v>0</v>
      </c>
      <c r="BK46" s="247">
        <v>0</v>
      </c>
    </row>
    <row r="47" spans="1:63" ht="15" hidden="1" customHeight="1" x14ac:dyDescent="0.2">
      <c r="A47" s="74" t="s">
        <v>152</v>
      </c>
      <c r="B47" s="250">
        <v>0</v>
      </c>
      <c r="C47" s="176">
        <v>0</v>
      </c>
      <c r="D47" s="249"/>
      <c r="E47" s="84">
        <f t="shared" si="23"/>
        <v>0</v>
      </c>
      <c r="F47" s="235">
        <v>0</v>
      </c>
      <c r="G47" s="225">
        <v>0</v>
      </c>
      <c r="H47" s="224"/>
      <c r="I47" s="247">
        <v>0</v>
      </c>
      <c r="J47" s="235">
        <v>0</v>
      </c>
      <c r="K47" s="225">
        <v>0</v>
      </c>
      <c r="L47" s="224"/>
      <c r="M47" s="247">
        <v>0</v>
      </c>
      <c r="N47" s="235">
        <v>0</v>
      </c>
      <c r="O47" s="225">
        <v>0</v>
      </c>
      <c r="P47" s="224"/>
      <c r="Q47" s="247">
        <v>0</v>
      </c>
      <c r="R47" s="248">
        <v>0</v>
      </c>
      <c r="S47" s="235">
        <v>0</v>
      </c>
      <c r="T47" s="225">
        <v>0</v>
      </c>
      <c r="U47" s="224"/>
      <c r="V47" s="247">
        <v>0</v>
      </c>
      <c r="W47" s="235">
        <v>0</v>
      </c>
      <c r="X47" s="225">
        <v>0</v>
      </c>
      <c r="Y47" s="224"/>
      <c r="Z47" s="247">
        <v>0</v>
      </c>
      <c r="AA47" s="235">
        <v>0</v>
      </c>
      <c r="AB47" s="225">
        <v>0</v>
      </c>
      <c r="AC47" s="224"/>
      <c r="AD47" s="247">
        <v>0</v>
      </c>
      <c r="AE47" s="346">
        <v>0</v>
      </c>
      <c r="AF47" s="235">
        <v>0</v>
      </c>
      <c r="AG47" s="225">
        <v>0</v>
      </c>
      <c r="AH47" s="224"/>
      <c r="AI47" s="247">
        <v>0</v>
      </c>
      <c r="AJ47" s="235">
        <v>0</v>
      </c>
      <c r="AK47" s="225">
        <v>0</v>
      </c>
      <c r="AL47" s="224"/>
      <c r="AM47" s="247">
        <v>0</v>
      </c>
      <c r="AN47" s="346">
        <v>0</v>
      </c>
      <c r="AO47" s="235">
        <v>0</v>
      </c>
      <c r="AP47" s="225">
        <v>0</v>
      </c>
      <c r="AQ47" s="224"/>
      <c r="AR47" s="247">
        <v>0</v>
      </c>
      <c r="AS47" s="235">
        <v>0</v>
      </c>
      <c r="AT47" s="225">
        <v>0</v>
      </c>
      <c r="AU47" s="224"/>
      <c r="AV47" s="247">
        <v>0</v>
      </c>
      <c r="AW47" s="235">
        <v>0</v>
      </c>
      <c r="AX47" s="225">
        <v>0</v>
      </c>
      <c r="AY47" s="224"/>
      <c r="AZ47" s="247">
        <v>0</v>
      </c>
      <c r="BA47" s="235">
        <v>0</v>
      </c>
      <c r="BB47" s="225">
        <v>0</v>
      </c>
      <c r="BC47" s="224"/>
      <c r="BD47" s="247">
        <v>0</v>
      </c>
      <c r="BE47" s="235"/>
      <c r="BF47" s="248">
        <v>0</v>
      </c>
      <c r="BG47" s="248">
        <v>0</v>
      </c>
      <c r="BH47" s="72">
        <v>0</v>
      </c>
      <c r="BI47" s="72">
        <v>0</v>
      </c>
      <c r="BJ47" s="225">
        <v>0</v>
      </c>
      <c r="BK47" s="247">
        <v>0</v>
      </c>
    </row>
    <row r="48" spans="1:63" ht="15" hidden="1" customHeight="1" x14ac:dyDescent="0.2">
      <c r="A48" s="74" t="s">
        <v>153</v>
      </c>
      <c r="B48" s="250">
        <v>0</v>
      </c>
      <c r="C48" s="176">
        <v>0</v>
      </c>
      <c r="D48" s="249"/>
      <c r="E48" s="84">
        <f t="shared" si="23"/>
        <v>0</v>
      </c>
      <c r="F48" s="235">
        <v>0</v>
      </c>
      <c r="G48" s="225">
        <v>0</v>
      </c>
      <c r="H48" s="224"/>
      <c r="I48" s="247">
        <v>0</v>
      </c>
      <c r="J48" s="235">
        <v>0</v>
      </c>
      <c r="K48" s="225">
        <v>0</v>
      </c>
      <c r="L48" s="224"/>
      <c r="M48" s="247">
        <v>0</v>
      </c>
      <c r="N48" s="235">
        <v>0</v>
      </c>
      <c r="O48" s="225">
        <v>0</v>
      </c>
      <c r="P48" s="224"/>
      <c r="Q48" s="247">
        <v>0</v>
      </c>
      <c r="R48" s="248">
        <v>0</v>
      </c>
      <c r="S48" s="235">
        <v>0</v>
      </c>
      <c r="T48" s="225">
        <v>0</v>
      </c>
      <c r="U48" s="224"/>
      <c r="V48" s="247">
        <v>0</v>
      </c>
      <c r="W48" s="235">
        <v>0</v>
      </c>
      <c r="X48" s="225">
        <v>0</v>
      </c>
      <c r="Y48" s="224"/>
      <c r="Z48" s="247">
        <v>0</v>
      </c>
      <c r="AA48" s="235">
        <v>0</v>
      </c>
      <c r="AB48" s="225">
        <v>0</v>
      </c>
      <c r="AC48" s="224"/>
      <c r="AD48" s="247">
        <v>0</v>
      </c>
      <c r="AE48" s="346">
        <v>0</v>
      </c>
      <c r="AF48" s="235">
        <v>0</v>
      </c>
      <c r="AG48" s="225">
        <v>0</v>
      </c>
      <c r="AH48" s="224"/>
      <c r="AI48" s="247">
        <v>0</v>
      </c>
      <c r="AJ48" s="235">
        <v>0</v>
      </c>
      <c r="AK48" s="225">
        <v>0</v>
      </c>
      <c r="AL48" s="224"/>
      <c r="AM48" s="247">
        <v>0</v>
      </c>
      <c r="AN48" s="346">
        <v>0</v>
      </c>
      <c r="AO48" s="235">
        <v>0</v>
      </c>
      <c r="AP48" s="225">
        <v>0</v>
      </c>
      <c r="AQ48" s="224"/>
      <c r="AR48" s="247">
        <v>0</v>
      </c>
      <c r="AS48" s="235">
        <v>0</v>
      </c>
      <c r="AT48" s="225">
        <v>0</v>
      </c>
      <c r="AU48" s="224"/>
      <c r="AV48" s="247">
        <v>0</v>
      </c>
      <c r="AW48" s="235">
        <v>0</v>
      </c>
      <c r="AX48" s="225">
        <v>0</v>
      </c>
      <c r="AY48" s="224"/>
      <c r="AZ48" s="247">
        <v>0</v>
      </c>
      <c r="BA48" s="235">
        <v>0</v>
      </c>
      <c r="BB48" s="225">
        <v>0</v>
      </c>
      <c r="BC48" s="224"/>
      <c r="BD48" s="247">
        <v>0</v>
      </c>
      <c r="BE48" s="235"/>
      <c r="BF48" s="248">
        <v>0</v>
      </c>
      <c r="BG48" s="248">
        <v>0</v>
      </c>
      <c r="BH48" s="72">
        <v>0</v>
      </c>
      <c r="BI48" s="72">
        <v>0</v>
      </c>
      <c r="BJ48" s="225">
        <v>0</v>
      </c>
      <c r="BK48" s="247">
        <v>0</v>
      </c>
    </row>
    <row r="49" spans="1:63" ht="15" hidden="1" customHeight="1" x14ac:dyDescent="0.2">
      <c r="A49" s="74" t="s">
        <v>154</v>
      </c>
      <c r="B49" s="250">
        <v>0</v>
      </c>
      <c r="C49" s="176">
        <v>0</v>
      </c>
      <c r="D49" s="249"/>
      <c r="E49" s="84">
        <f t="shared" si="23"/>
        <v>0</v>
      </c>
      <c r="F49" s="235">
        <v>0</v>
      </c>
      <c r="G49" s="225">
        <v>0</v>
      </c>
      <c r="H49" s="224"/>
      <c r="I49" s="247">
        <v>0</v>
      </c>
      <c r="J49" s="235">
        <v>0</v>
      </c>
      <c r="K49" s="225">
        <v>0</v>
      </c>
      <c r="L49" s="224"/>
      <c r="M49" s="247">
        <v>0</v>
      </c>
      <c r="N49" s="235">
        <v>0</v>
      </c>
      <c r="O49" s="225">
        <v>0</v>
      </c>
      <c r="P49" s="224"/>
      <c r="Q49" s="247">
        <v>0</v>
      </c>
      <c r="R49" s="248">
        <v>0</v>
      </c>
      <c r="S49" s="235">
        <v>0</v>
      </c>
      <c r="T49" s="225">
        <v>0</v>
      </c>
      <c r="U49" s="224"/>
      <c r="V49" s="247">
        <v>0</v>
      </c>
      <c r="W49" s="235">
        <v>0</v>
      </c>
      <c r="X49" s="225">
        <v>0</v>
      </c>
      <c r="Y49" s="224"/>
      <c r="Z49" s="247">
        <v>0</v>
      </c>
      <c r="AA49" s="235">
        <v>0</v>
      </c>
      <c r="AB49" s="225">
        <v>0</v>
      </c>
      <c r="AC49" s="224"/>
      <c r="AD49" s="247">
        <v>0</v>
      </c>
      <c r="AE49" s="346">
        <v>0</v>
      </c>
      <c r="AF49" s="235">
        <v>0</v>
      </c>
      <c r="AG49" s="225">
        <v>0</v>
      </c>
      <c r="AH49" s="224"/>
      <c r="AI49" s="247">
        <v>0</v>
      </c>
      <c r="AJ49" s="235">
        <v>0</v>
      </c>
      <c r="AK49" s="225">
        <v>0</v>
      </c>
      <c r="AL49" s="224"/>
      <c r="AM49" s="247">
        <v>0</v>
      </c>
      <c r="AN49" s="346">
        <v>0</v>
      </c>
      <c r="AO49" s="235">
        <v>0</v>
      </c>
      <c r="AP49" s="225">
        <v>0</v>
      </c>
      <c r="AQ49" s="224"/>
      <c r="AR49" s="247">
        <v>0</v>
      </c>
      <c r="AS49" s="235">
        <v>0</v>
      </c>
      <c r="AT49" s="225">
        <v>0</v>
      </c>
      <c r="AU49" s="224"/>
      <c r="AV49" s="247">
        <v>0</v>
      </c>
      <c r="AW49" s="235">
        <v>0</v>
      </c>
      <c r="AX49" s="225">
        <v>0</v>
      </c>
      <c r="AY49" s="224"/>
      <c r="AZ49" s="247">
        <v>0</v>
      </c>
      <c r="BA49" s="235">
        <v>0</v>
      </c>
      <c r="BB49" s="225">
        <v>0</v>
      </c>
      <c r="BC49" s="224"/>
      <c r="BD49" s="247">
        <v>0</v>
      </c>
      <c r="BE49" s="235"/>
      <c r="BF49" s="248">
        <v>0</v>
      </c>
      <c r="BG49" s="248">
        <v>0</v>
      </c>
      <c r="BH49" s="72">
        <v>0</v>
      </c>
      <c r="BI49" s="72">
        <v>0</v>
      </c>
      <c r="BJ49" s="225">
        <v>0</v>
      </c>
      <c r="BK49" s="247">
        <v>0</v>
      </c>
    </row>
    <row r="50" spans="1:63" ht="15" hidden="1" customHeight="1" x14ac:dyDescent="0.2">
      <c r="A50" s="74" t="s">
        <v>155</v>
      </c>
      <c r="B50" s="250">
        <v>0</v>
      </c>
      <c r="C50" s="176">
        <v>0</v>
      </c>
      <c r="D50" s="249"/>
      <c r="E50" s="84">
        <f t="shared" si="23"/>
        <v>0</v>
      </c>
      <c r="F50" s="235">
        <v>0</v>
      </c>
      <c r="G50" s="225">
        <v>0</v>
      </c>
      <c r="H50" s="224"/>
      <c r="I50" s="247">
        <v>0</v>
      </c>
      <c r="J50" s="235">
        <v>0</v>
      </c>
      <c r="K50" s="225">
        <v>0</v>
      </c>
      <c r="L50" s="224"/>
      <c r="M50" s="247">
        <v>0</v>
      </c>
      <c r="N50" s="235">
        <v>0</v>
      </c>
      <c r="O50" s="225">
        <v>0</v>
      </c>
      <c r="P50" s="224"/>
      <c r="Q50" s="247">
        <v>0</v>
      </c>
      <c r="R50" s="248">
        <v>0</v>
      </c>
      <c r="S50" s="235">
        <v>0</v>
      </c>
      <c r="T50" s="225">
        <v>0</v>
      </c>
      <c r="U50" s="224"/>
      <c r="V50" s="247">
        <v>0</v>
      </c>
      <c r="W50" s="235">
        <v>0</v>
      </c>
      <c r="X50" s="225">
        <v>0</v>
      </c>
      <c r="Y50" s="224"/>
      <c r="Z50" s="247">
        <v>0</v>
      </c>
      <c r="AA50" s="235">
        <v>0</v>
      </c>
      <c r="AB50" s="225">
        <v>0</v>
      </c>
      <c r="AC50" s="224"/>
      <c r="AD50" s="247">
        <v>0</v>
      </c>
      <c r="AE50" s="346">
        <v>0</v>
      </c>
      <c r="AF50" s="235">
        <v>0</v>
      </c>
      <c r="AG50" s="225">
        <v>0</v>
      </c>
      <c r="AH50" s="224"/>
      <c r="AI50" s="247">
        <v>0</v>
      </c>
      <c r="AJ50" s="235">
        <v>0</v>
      </c>
      <c r="AK50" s="225">
        <v>0</v>
      </c>
      <c r="AL50" s="224"/>
      <c r="AM50" s="247">
        <v>0</v>
      </c>
      <c r="AN50" s="346">
        <v>0</v>
      </c>
      <c r="AO50" s="235">
        <v>0</v>
      </c>
      <c r="AP50" s="225">
        <v>0</v>
      </c>
      <c r="AQ50" s="224"/>
      <c r="AR50" s="247">
        <v>0</v>
      </c>
      <c r="AS50" s="235">
        <v>0</v>
      </c>
      <c r="AT50" s="225">
        <v>0</v>
      </c>
      <c r="AU50" s="224"/>
      <c r="AV50" s="247">
        <v>0</v>
      </c>
      <c r="AW50" s="235">
        <v>0</v>
      </c>
      <c r="AX50" s="225">
        <v>0</v>
      </c>
      <c r="AY50" s="224"/>
      <c r="AZ50" s="247">
        <v>0</v>
      </c>
      <c r="BA50" s="235">
        <v>0</v>
      </c>
      <c r="BB50" s="225">
        <v>0</v>
      </c>
      <c r="BC50" s="224"/>
      <c r="BD50" s="247">
        <v>0</v>
      </c>
      <c r="BE50" s="235"/>
      <c r="BF50" s="248">
        <v>0</v>
      </c>
      <c r="BG50" s="248">
        <v>0</v>
      </c>
      <c r="BH50" s="72">
        <v>0</v>
      </c>
      <c r="BI50" s="72">
        <v>0</v>
      </c>
      <c r="BJ50" s="225">
        <v>0</v>
      </c>
      <c r="BK50" s="247">
        <v>0</v>
      </c>
    </row>
    <row r="51" spans="1:63" ht="15" hidden="1" customHeight="1" x14ac:dyDescent="0.2">
      <c r="A51" s="74" t="s">
        <v>156</v>
      </c>
      <c r="B51" s="250">
        <v>0</v>
      </c>
      <c r="C51" s="176">
        <v>0</v>
      </c>
      <c r="D51" s="249"/>
      <c r="E51" s="84">
        <f t="shared" si="23"/>
        <v>0</v>
      </c>
      <c r="F51" s="235">
        <v>0</v>
      </c>
      <c r="G51" s="225">
        <v>0</v>
      </c>
      <c r="H51" s="224"/>
      <c r="I51" s="247">
        <v>0</v>
      </c>
      <c r="J51" s="235">
        <v>0</v>
      </c>
      <c r="K51" s="225">
        <v>0</v>
      </c>
      <c r="L51" s="224"/>
      <c r="M51" s="247">
        <v>0</v>
      </c>
      <c r="N51" s="235">
        <v>0</v>
      </c>
      <c r="O51" s="225">
        <v>0</v>
      </c>
      <c r="P51" s="224"/>
      <c r="Q51" s="247">
        <v>0</v>
      </c>
      <c r="R51" s="248">
        <v>0</v>
      </c>
      <c r="S51" s="235">
        <v>0</v>
      </c>
      <c r="T51" s="225">
        <v>0</v>
      </c>
      <c r="U51" s="224"/>
      <c r="V51" s="247">
        <v>0</v>
      </c>
      <c r="W51" s="235">
        <v>0</v>
      </c>
      <c r="X51" s="225">
        <v>0</v>
      </c>
      <c r="Y51" s="224"/>
      <c r="Z51" s="247">
        <v>0</v>
      </c>
      <c r="AA51" s="235">
        <v>0</v>
      </c>
      <c r="AB51" s="225">
        <v>0</v>
      </c>
      <c r="AC51" s="224"/>
      <c r="AD51" s="247">
        <v>0</v>
      </c>
      <c r="AE51" s="346">
        <v>0</v>
      </c>
      <c r="AF51" s="235">
        <v>0</v>
      </c>
      <c r="AG51" s="225">
        <v>0</v>
      </c>
      <c r="AH51" s="224"/>
      <c r="AI51" s="247">
        <v>0</v>
      </c>
      <c r="AJ51" s="235">
        <v>0</v>
      </c>
      <c r="AK51" s="225">
        <v>0</v>
      </c>
      <c r="AL51" s="224"/>
      <c r="AM51" s="247">
        <v>0</v>
      </c>
      <c r="AN51" s="346">
        <v>0</v>
      </c>
      <c r="AO51" s="235">
        <v>0</v>
      </c>
      <c r="AP51" s="225">
        <v>0</v>
      </c>
      <c r="AQ51" s="224"/>
      <c r="AR51" s="247">
        <v>0</v>
      </c>
      <c r="AS51" s="235">
        <v>0</v>
      </c>
      <c r="AT51" s="225">
        <v>0</v>
      </c>
      <c r="AU51" s="224"/>
      <c r="AV51" s="247">
        <v>0</v>
      </c>
      <c r="AW51" s="235">
        <v>0</v>
      </c>
      <c r="AX51" s="225">
        <v>0</v>
      </c>
      <c r="AY51" s="224"/>
      <c r="AZ51" s="247">
        <v>0</v>
      </c>
      <c r="BA51" s="235">
        <v>0</v>
      </c>
      <c r="BB51" s="225">
        <v>0</v>
      </c>
      <c r="BC51" s="224"/>
      <c r="BD51" s="247">
        <v>0</v>
      </c>
      <c r="BE51" s="235"/>
      <c r="BF51" s="248">
        <v>0</v>
      </c>
      <c r="BG51" s="248">
        <v>0</v>
      </c>
      <c r="BH51" s="72">
        <v>0</v>
      </c>
      <c r="BI51" s="72">
        <v>0</v>
      </c>
      <c r="BJ51" s="225">
        <v>0</v>
      </c>
      <c r="BK51" s="247">
        <v>0</v>
      </c>
    </row>
    <row r="52" spans="1:63" ht="15" hidden="1" customHeight="1" x14ac:dyDescent="0.2">
      <c r="A52" s="74" t="s">
        <v>157</v>
      </c>
      <c r="B52" s="250">
        <v>0</v>
      </c>
      <c r="C52" s="176">
        <v>0</v>
      </c>
      <c r="D52" s="249"/>
      <c r="E52" s="84">
        <f t="shared" si="23"/>
        <v>0</v>
      </c>
      <c r="F52" s="235">
        <v>0</v>
      </c>
      <c r="G52" s="225">
        <v>0</v>
      </c>
      <c r="H52" s="224"/>
      <c r="I52" s="247">
        <v>0</v>
      </c>
      <c r="J52" s="235">
        <v>0</v>
      </c>
      <c r="K52" s="225">
        <v>0</v>
      </c>
      <c r="L52" s="224"/>
      <c r="M52" s="247">
        <v>0</v>
      </c>
      <c r="N52" s="235">
        <v>0</v>
      </c>
      <c r="O52" s="225">
        <v>0</v>
      </c>
      <c r="P52" s="224"/>
      <c r="Q52" s="247">
        <v>0</v>
      </c>
      <c r="R52" s="248">
        <v>0</v>
      </c>
      <c r="S52" s="235">
        <v>0</v>
      </c>
      <c r="T52" s="225">
        <v>0</v>
      </c>
      <c r="U52" s="224"/>
      <c r="V52" s="247">
        <v>0</v>
      </c>
      <c r="W52" s="235">
        <v>0</v>
      </c>
      <c r="X52" s="225">
        <v>0</v>
      </c>
      <c r="Y52" s="224"/>
      <c r="Z52" s="247">
        <v>0</v>
      </c>
      <c r="AA52" s="235">
        <v>0</v>
      </c>
      <c r="AB52" s="225">
        <v>0</v>
      </c>
      <c r="AC52" s="224"/>
      <c r="AD52" s="247">
        <v>0</v>
      </c>
      <c r="AE52" s="346">
        <v>0</v>
      </c>
      <c r="AF52" s="235">
        <v>0</v>
      </c>
      <c r="AG52" s="225">
        <v>0</v>
      </c>
      <c r="AH52" s="224"/>
      <c r="AI52" s="247">
        <v>0</v>
      </c>
      <c r="AJ52" s="235">
        <v>0</v>
      </c>
      <c r="AK52" s="225">
        <v>0</v>
      </c>
      <c r="AL52" s="224"/>
      <c r="AM52" s="247">
        <v>0</v>
      </c>
      <c r="AN52" s="346">
        <v>0</v>
      </c>
      <c r="AO52" s="235">
        <v>0</v>
      </c>
      <c r="AP52" s="225">
        <v>0</v>
      </c>
      <c r="AQ52" s="224"/>
      <c r="AR52" s="247">
        <v>0</v>
      </c>
      <c r="AS52" s="235">
        <v>0</v>
      </c>
      <c r="AT52" s="225">
        <v>0</v>
      </c>
      <c r="AU52" s="224"/>
      <c r="AV52" s="247">
        <v>0</v>
      </c>
      <c r="AW52" s="235">
        <v>0</v>
      </c>
      <c r="AX52" s="225">
        <v>0</v>
      </c>
      <c r="AY52" s="224"/>
      <c r="AZ52" s="247">
        <v>0</v>
      </c>
      <c r="BA52" s="235">
        <v>0</v>
      </c>
      <c r="BB52" s="225">
        <v>0</v>
      </c>
      <c r="BC52" s="224"/>
      <c r="BD52" s="247">
        <v>0</v>
      </c>
      <c r="BE52" s="235"/>
      <c r="BF52" s="248">
        <v>0</v>
      </c>
      <c r="BG52" s="248">
        <v>0</v>
      </c>
      <c r="BH52" s="72">
        <v>0</v>
      </c>
      <c r="BI52" s="72">
        <v>0</v>
      </c>
      <c r="BJ52" s="225">
        <v>0</v>
      </c>
      <c r="BK52" s="247">
        <v>0</v>
      </c>
    </row>
    <row r="53" spans="1:63" ht="15" hidden="1" customHeight="1" x14ac:dyDescent="0.2">
      <c r="A53" s="74" t="s">
        <v>158</v>
      </c>
      <c r="B53" s="250">
        <v>0</v>
      </c>
      <c r="C53" s="176">
        <v>0</v>
      </c>
      <c r="D53" s="249"/>
      <c r="E53" s="84">
        <f t="shared" si="23"/>
        <v>0</v>
      </c>
      <c r="F53" s="235">
        <v>0</v>
      </c>
      <c r="G53" s="225">
        <v>0</v>
      </c>
      <c r="H53" s="224"/>
      <c r="I53" s="247">
        <v>0</v>
      </c>
      <c r="J53" s="235">
        <v>0</v>
      </c>
      <c r="K53" s="225">
        <v>0</v>
      </c>
      <c r="L53" s="224"/>
      <c r="M53" s="247">
        <v>0</v>
      </c>
      <c r="N53" s="235">
        <v>0</v>
      </c>
      <c r="O53" s="225">
        <v>0</v>
      </c>
      <c r="P53" s="224"/>
      <c r="Q53" s="247">
        <v>0</v>
      </c>
      <c r="R53" s="248">
        <v>0</v>
      </c>
      <c r="S53" s="235">
        <v>0</v>
      </c>
      <c r="T53" s="225">
        <v>0</v>
      </c>
      <c r="U53" s="224"/>
      <c r="V53" s="247">
        <v>0</v>
      </c>
      <c r="W53" s="235">
        <v>0</v>
      </c>
      <c r="X53" s="225">
        <v>0</v>
      </c>
      <c r="Y53" s="224"/>
      <c r="Z53" s="247">
        <v>0</v>
      </c>
      <c r="AA53" s="235">
        <v>0</v>
      </c>
      <c r="AB53" s="225">
        <v>0</v>
      </c>
      <c r="AC53" s="224"/>
      <c r="AD53" s="247">
        <v>0</v>
      </c>
      <c r="AE53" s="346">
        <v>0</v>
      </c>
      <c r="AF53" s="235">
        <v>0</v>
      </c>
      <c r="AG53" s="225">
        <v>0</v>
      </c>
      <c r="AH53" s="224"/>
      <c r="AI53" s="247">
        <v>0</v>
      </c>
      <c r="AJ53" s="235">
        <v>0</v>
      </c>
      <c r="AK53" s="225">
        <v>0</v>
      </c>
      <c r="AL53" s="224"/>
      <c r="AM53" s="247">
        <v>0</v>
      </c>
      <c r="AN53" s="346">
        <v>0</v>
      </c>
      <c r="AO53" s="235">
        <v>0</v>
      </c>
      <c r="AP53" s="225">
        <v>0</v>
      </c>
      <c r="AQ53" s="224"/>
      <c r="AR53" s="247">
        <v>0</v>
      </c>
      <c r="AS53" s="235">
        <v>0</v>
      </c>
      <c r="AT53" s="225">
        <v>0</v>
      </c>
      <c r="AU53" s="224"/>
      <c r="AV53" s="247">
        <v>0</v>
      </c>
      <c r="AW53" s="235">
        <v>0</v>
      </c>
      <c r="AX53" s="225">
        <v>0</v>
      </c>
      <c r="AY53" s="224"/>
      <c r="AZ53" s="247">
        <v>0</v>
      </c>
      <c r="BA53" s="235">
        <v>0</v>
      </c>
      <c r="BB53" s="225">
        <v>0</v>
      </c>
      <c r="BC53" s="224"/>
      <c r="BD53" s="247">
        <v>0</v>
      </c>
      <c r="BE53" s="235"/>
      <c r="BF53" s="248">
        <v>0</v>
      </c>
      <c r="BG53" s="248">
        <v>0</v>
      </c>
      <c r="BH53" s="72">
        <v>0</v>
      </c>
      <c r="BI53" s="72">
        <v>0</v>
      </c>
      <c r="BJ53" s="225">
        <v>0</v>
      </c>
      <c r="BK53" s="247">
        <v>0</v>
      </c>
    </row>
    <row r="54" spans="1:63" ht="15" hidden="1" customHeight="1" x14ac:dyDescent="0.2">
      <c r="A54" s="74" t="s">
        <v>159</v>
      </c>
      <c r="B54" s="250">
        <v>0</v>
      </c>
      <c r="C54" s="176">
        <v>0</v>
      </c>
      <c r="D54" s="249"/>
      <c r="E54" s="84">
        <f t="shared" si="23"/>
        <v>0</v>
      </c>
      <c r="F54" s="235">
        <v>0</v>
      </c>
      <c r="G54" s="225">
        <v>0</v>
      </c>
      <c r="H54" s="224"/>
      <c r="I54" s="247">
        <v>0</v>
      </c>
      <c r="J54" s="235">
        <v>0</v>
      </c>
      <c r="K54" s="225">
        <v>0</v>
      </c>
      <c r="L54" s="224"/>
      <c r="M54" s="247">
        <v>0</v>
      </c>
      <c r="N54" s="235">
        <v>0</v>
      </c>
      <c r="O54" s="225">
        <v>0</v>
      </c>
      <c r="P54" s="224"/>
      <c r="Q54" s="247">
        <v>0</v>
      </c>
      <c r="R54" s="248">
        <v>0</v>
      </c>
      <c r="S54" s="235">
        <v>0</v>
      </c>
      <c r="T54" s="225">
        <v>0</v>
      </c>
      <c r="U54" s="224"/>
      <c r="V54" s="247">
        <v>0</v>
      </c>
      <c r="W54" s="235">
        <v>0</v>
      </c>
      <c r="X54" s="225">
        <v>0</v>
      </c>
      <c r="Y54" s="224"/>
      <c r="Z54" s="247">
        <v>0</v>
      </c>
      <c r="AA54" s="235">
        <v>0</v>
      </c>
      <c r="AB54" s="225">
        <v>0</v>
      </c>
      <c r="AC54" s="224"/>
      <c r="AD54" s="247">
        <v>0</v>
      </c>
      <c r="AE54" s="346">
        <v>0</v>
      </c>
      <c r="AF54" s="235">
        <v>0</v>
      </c>
      <c r="AG54" s="225">
        <v>0</v>
      </c>
      <c r="AH54" s="224"/>
      <c r="AI54" s="247">
        <v>0</v>
      </c>
      <c r="AJ54" s="235">
        <v>0</v>
      </c>
      <c r="AK54" s="225">
        <v>0</v>
      </c>
      <c r="AL54" s="224"/>
      <c r="AM54" s="247">
        <v>0</v>
      </c>
      <c r="AN54" s="346">
        <v>0</v>
      </c>
      <c r="AO54" s="235">
        <v>0</v>
      </c>
      <c r="AP54" s="225">
        <v>0</v>
      </c>
      <c r="AQ54" s="224"/>
      <c r="AR54" s="247">
        <v>0</v>
      </c>
      <c r="AS54" s="235">
        <v>0</v>
      </c>
      <c r="AT54" s="225">
        <v>0</v>
      </c>
      <c r="AU54" s="224"/>
      <c r="AV54" s="247">
        <v>0</v>
      </c>
      <c r="AW54" s="235">
        <v>0</v>
      </c>
      <c r="AX54" s="225">
        <v>0</v>
      </c>
      <c r="AY54" s="224"/>
      <c r="AZ54" s="247">
        <v>0</v>
      </c>
      <c r="BA54" s="235">
        <v>0</v>
      </c>
      <c r="BB54" s="225">
        <v>0</v>
      </c>
      <c r="BC54" s="224"/>
      <c r="BD54" s="247">
        <v>0</v>
      </c>
      <c r="BE54" s="235"/>
      <c r="BF54" s="248">
        <v>0</v>
      </c>
      <c r="BG54" s="248">
        <v>0</v>
      </c>
      <c r="BH54" s="72">
        <v>0</v>
      </c>
      <c r="BI54" s="72">
        <v>0</v>
      </c>
      <c r="BJ54" s="225">
        <v>0</v>
      </c>
      <c r="BK54" s="247">
        <v>0</v>
      </c>
    </row>
    <row r="55" spans="1:63" ht="15" hidden="1" customHeight="1" x14ac:dyDescent="0.2">
      <c r="A55" s="74" t="s">
        <v>160</v>
      </c>
      <c r="B55" s="250">
        <v>0</v>
      </c>
      <c r="C55" s="176">
        <v>0</v>
      </c>
      <c r="D55" s="249"/>
      <c r="E55" s="84">
        <f t="shared" si="23"/>
        <v>0</v>
      </c>
      <c r="F55" s="235">
        <v>0</v>
      </c>
      <c r="G55" s="225">
        <v>0</v>
      </c>
      <c r="H55" s="224"/>
      <c r="I55" s="247">
        <v>0</v>
      </c>
      <c r="J55" s="235">
        <v>0</v>
      </c>
      <c r="K55" s="225">
        <v>0</v>
      </c>
      <c r="L55" s="224"/>
      <c r="M55" s="247">
        <v>0</v>
      </c>
      <c r="N55" s="235">
        <v>0</v>
      </c>
      <c r="O55" s="225">
        <v>0</v>
      </c>
      <c r="P55" s="224"/>
      <c r="Q55" s="247">
        <v>0</v>
      </c>
      <c r="R55" s="248">
        <v>0</v>
      </c>
      <c r="S55" s="235">
        <v>0</v>
      </c>
      <c r="T55" s="225">
        <v>0</v>
      </c>
      <c r="U55" s="224"/>
      <c r="V55" s="247">
        <v>0</v>
      </c>
      <c r="W55" s="235">
        <v>0</v>
      </c>
      <c r="X55" s="225">
        <v>0</v>
      </c>
      <c r="Y55" s="224"/>
      <c r="Z55" s="247">
        <v>0</v>
      </c>
      <c r="AA55" s="235">
        <v>0</v>
      </c>
      <c r="AB55" s="225">
        <v>0</v>
      </c>
      <c r="AC55" s="224"/>
      <c r="AD55" s="247">
        <v>0</v>
      </c>
      <c r="AE55" s="346">
        <v>0</v>
      </c>
      <c r="AF55" s="235">
        <v>0</v>
      </c>
      <c r="AG55" s="225">
        <v>0</v>
      </c>
      <c r="AH55" s="224"/>
      <c r="AI55" s="247">
        <v>0</v>
      </c>
      <c r="AJ55" s="235">
        <v>0</v>
      </c>
      <c r="AK55" s="225">
        <v>0</v>
      </c>
      <c r="AL55" s="224"/>
      <c r="AM55" s="247">
        <v>0</v>
      </c>
      <c r="AN55" s="346">
        <v>0</v>
      </c>
      <c r="AO55" s="235">
        <v>0</v>
      </c>
      <c r="AP55" s="225">
        <v>0</v>
      </c>
      <c r="AQ55" s="224"/>
      <c r="AR55" s="247">
        <v>0</v>
      </c>
      <c r="AS55" s="235">
        <v>0</v>
      </c>
      <c r="AT55" s="225">
        <v>0</v>
      </c>
      <c r="AU55" s="224"/>
      <c r="AV55" s="247">
        <v>0</v>
      </c>
      <c r="AW55" s="235">
        <v>0</v>
      </c>
      <c r="AX55" s="225">
        <v>0</v>
      </c>
      <c r="AY55" s="224"/>
      <c r="AZ55" s="247">
        <v>0</v>
      </c>
      <c r="BA55" s="235">
        <v>0</v>
      </c>
      <c r="BB55" s="225">
        <v>0</v>
      </c>
      <c r="BC55" s="224"/>
      <c r="BD55" s="247">
        <v>0</v>
      </c>
      <c r="BE55" s="235"/>
      <c r="BF55" s="248">
        <v>0</v>
      </c>
      <c r="BG55" s="248">
        <v>0</v>
      </c>
      <c r="BH55" s="72">
        <v>0</v>
      </c>
      <c r="BI55" s="72">
        <v>0</v>
      </c>
      <c r="BJ55" s="225">
        <v>0</v>
      </c>
      <c r="BK55" s="247">
        <v>0</v>
      </c>
    </row>
    <row r="56" spans="1:63" ht="15" hidden="1" customHeight="1" x14ac:dyDescent="0.2">
      <c r="A56" s="74" t="s">
        <v>161</v>
      </c>
      <c r="B56" s="250">
        <v>0</v>
      </c>
      <c r="C56" s="176">
        <v>0</v>
      </c>
      <c r="D56" s="249"/>
      <c r="E56" s="84">
        <f t="shared" si="23"/>
        <v>0</v>
      </c>
      <c r="F56" s="235">
        <v>0</v>
      </c>
      <c r="G56" s="225">
        <v>0</v>
      </c>
      <c r="H56" s="224"/>
      <c r="I56" s="247">
        <v>0</v>
      </c>
      <c r="J56" s="235">
        <v>0</v>
      </c>
      <c r="K56" s="225">
        <v>0</v>
      </c>
      <c r="L56" s="224"/>
      <c r="M56" s="247">
        <v>0</v>
      </c>
      <c r="N56" s="235">
        <v>0</v>
      </c>
      <c r="O56" s="225">
        <v>0</v>
      </c>
      <c r="P56" s="224"/>
      <c r="Q56" s="247">
        <v>0</v>
      </c>
      <c r="R56" s="248">
        <v>0</v>
      </c>
      <c r="S56" s="235">
        <v>0</v>
      </c>
      <c r="T56" s="225">
        <v>0</v>
      </c>
      <c r="U56" s="224"/>
      <c r="V56" s="247">
        <v>0</v>
      </c>
      <c r="W56" s="235">
        <v>0</v>
      </c>
      <c r="X56" s="225">
        <v>0</v>
      </c>
      <c r="Y56" s="224"/>
      <c r="Z56" s="247">
        <v>0</v>
      </c>
      <c r="AA56" s="235">
        <v>0</v>
      </c>
      <c r="AB56" s="225">
        <v>0</v>
      </c>
      <c r="AC56" s="224"/>
      <c r="AD56" s="247">
        <v>0</v>
      </c>
      <c r="AE56" s="346">
        <v>0</v>
      </c>
      <c r="AF56" s="235">
        <v>0</v>
      </c>
      <c r="AG56" s="225">
        <v>0</v>
      </c>
      <c r="AH56" s="224"/>
      <c r="AI56" s="247">
        <v>0</v>
      </c>
      <c r="AJ56" s="235">
        <v>0</v>
      </c>
      <c r="AK56" s="225">
        <v>0</v>
      </c>
      <c r="AL56" s="224"/>
      <c r="AM56" s="247">
        <v>0</v>
      </c>
      <c r="AN56" s="346">
        <v>0</v>
      </c>
      <c r="AO56" s="235">
        <v>0</v>
      </c>
      <c r="AP56" s="225">
        <v>0</v>
      </c>
      <c r="AQ56" s="224"/>
      <c r="AR56" s="247">
        <v>0</v>
      </c>
      <c r="AS56" s="235">
        <v>0</v>
      </c>
      <c r="AT56" s="225">
        <v>0</v>
      </c>
      <c r="AU56" s="224"/>
      <c r="AV56" s="247">
        <v>0</v>
      </c>
      <c r="AW56" s="235">
        <v>0</v>
      </c>
      <c r="AX56" s="225">
        <v>0</v>
      </c>
      <c r="AY56" s="224"/>
      <c r="AZ56" s="247">
        <v>0</v>
      </c>
      <c r="BA56" s="235">
        <v>0</v>
      </c>
      <c r="BB56" s="225">
        <v>0</v>
      </c>
      <c r="BC56" s="224"/>
      <c r="BD56" s="247">
        <v>0</v>
      </c>
      <c r="BE56" s="235"/>
      <c r="BF56" s="248">
        <v>0</v>
      </c>
      <c r="BG56" s="248">
        <v>0</v>
      </c>
      <c r="BH56" s="72">
        <v>0</v>
      </c>
      <c r="BI56" s="72">
        <v>0</v>
      </c>
      <c r="BJ56" s="225">
        <v>0</v>
      </c>
      <c r="BK56" s="247">
        <v>0</v>
      </c>
    </row>
    <row r="57" spans="1:63" ht="15" hidden="1" customHeight="1" thickBot="1" x14ac:dyDescent="0.25">
      <c r="A57" s="74" t="s">
        <v>129</v>
      </c>
      <c r="B57" s="250">
        <v>0</v>
      </c>
      <c r="C57" s="176">
        <v>0</v>
      </c>
      <c r="D57" s="249"/>
      <c r="E57" s="84">
        <f t="shared" si="23"/>
        <v>0</v>
      </c>
      <c r="F57" s="235">
        <v>0</v>
      </c>
      <c r="G57" s="225">
        <v>0</v>
      </c>
      <c r="H57" s="224"/>
      <c r="I57" s="247">
        <v>0</v>
      </c>
      <c r="J57" s="235">
        <v>0</v>
      </c>
      <c r="K57" s="225">
        <v>0</v>
      </c>
      <c r="L57" s="224"/>
      <c r="M57" s="247">
        <v>0</v>
      </c>
      <c r="N57" s="235">
        <v>0</v>
      </c>
      <c r="O57" s="225">
        <v>0</v>
      </c>
      <c r="P57" s="224"/>
      <c r="Q57" s="247">
        <v>0</v>
      </c>
      <c r="R57" s="248">
        <v>0</v>
      </c>
      <c r="S57" s="235">
        <v>0</v>
      </c>
      <c r="T57" s="225">
        <v>0</v>
      </c>
      <c r="U57" s="224"/>
      <c r="V57" s="247">
        <v>0</v>
      </c>
      <c r="W57" s="235">
        <v>0</v>
      </c>
      <c r="X57" s="225">
        <v>0</v>
      </c>
      <c r="Y57" s="224"/>
      <c r="Z57" s="247">
        <v>0</v>
      </c>
      <c r="AA57" s="235">
        <v>0</v>
      </c>
      <c r="AB57" s="225">
        <v>0</v>
      </c>
      <c r="AC57" s="224"/>
      <c r="AD57" s="247">
        <v>0</v>
      </c>
      <c r="AE57" s="346">
        <v>0</v>
      </c>
      <c r="AF57" s="235">
        <v>0</v>
      </c>
      <c r="AG57" s="225">
        <v>0</v>
      </c>
      <c r="AH57" s="224"/>
      <c r="AI57" s="247">
        <v>0</v>
      </c>
      <c r="AJ57" s="235">
        <v>0</v>
      </c>
      <c r="AK57" s="225">
        <v>0</v>
      </c>
      <c r="AL57" s="224"/>
      <c r="AM57" s="247">
        <v>0</v>
      </c>
      <c r="AN57" s="346">
        <v>0</v>
      </c>
      <c r="AO57" s="235">
        <v>0</v>
      </c>
      <c r="AP57" s="225">
        <v>0</v>
      </c>
      <c r="AQ57" s="224"/>
      <c r="AR57" s="247">
        <v>0</v>
      </c>
      <c r="AS57" s="235">
        <v>0</v>
      </c>
      <c r="AT57" s="225">
        <v>0</v>
      </c>
      <c r="AU57" s="224"/>
      <c r="AV57" s="247">
        <v>0</v>
      </c>
      <c r="AW57" s="235">
        <v>0</v>
      </c>
      <c r="AX57" s="225">
        <v>0</v>
      </c>
      <c r="AY57" s="224"/>
      <c r="AZ57" s="247">
        <v>0</v>
      </c>
      <c r="BA57" s="235">
        <v>0</v>
      </c>
      <c r="BB57" s="225">
        <v>0</v>
      </c>
      <c r="BC57" s="224"/>
      <c r="BD57" s="247">
        <v>0</v>
      </c>
      <c r="BE57" s="235"/>
      <c r="BF57" s="248">
        <v>0</v>
      </c>
      <c r="BG57" s="248">
        <v>0</v>
      </c>
      <c r="BH57" s="72">
        <v>0</v>
      </c>
      <c r="BI57" s="72">
        <v>0</v>
      </c>
      <c r="BJ57" s="225">
        <v>0</v>
      </c>
      <c r="BK57" s="247">
        <v>0</v>
      </c>
    </row>
    <row r="58" spans="1:63" ht="16.5" thickTop="1" thickBot="1" x14ac:dyDescent="0.3">
      <c r="A58" s="70" t="s">
        <v>40</v>
      </c>
      <c r="B58" s="246"/>
      <c r="C58" s="245">
        <f>SUM(C11,C39,C43,C45)</f>
        <v>1816135.4620000003</v>
      </c>
      <c r="D58" s="245"/>
      <c r="E58" s="245">
        <f>SUM(E11,E39,E43,E45)</f>
        <v>3256854.6420000005</v>
      </c>
      <c r="F58" s="244">
        <f>SUM(F12,F39,F43,F45)</f>
        <v>27839.931666666671</v>
      </c>
      <c r="G58" s="243">
        <f t="shared" ref="G58:BD58" si="24">SUM(G12,G39,G43,G45)</f>
        <v>0</v>
      </c>
      <c r="H58" s="242">
        <f t="shared" si="24"/>
        <v>0</v>
      </c>
      <c r="I58" s="241">
        <f t="shared" si="24"/>
        <v>0</v>
      </c>
      <c r="J58" s="244">
        <f t="shared" si="24"/>
        <v>27839.931666666671</v>
      </c>
      <c r="K58" s="243">
        <f t="shared" si="24"/>
        <v>0</v>
      </c>
      <c r="L58" s="242">
        <f t="shared" si="24"/>
        <v>0</v>
      </c>
      <c r="M58" s="241">
        <f t="shared" si="24"/>
        <v>0</v>
      </c>
      <c r="N58" s="244">
        <f t="shared" si="24"/>
        <v>27839.931666666671</v>
      </c>
      <c r="O58" s="243">
        <f t="shared" si="24"/>
        <v>11802.05</v>
      </c>
      <c r="P58" s="242">
        <f t="shared" si="24"/>
        <v>0</v>
      </c>
      <c r="Q58" s="241">
        <f t="shared" si="24"/>
        <v>0</v>
      </c>
      <c r="R58" s="270">
        <f>SUM(R11,R39,R43,R45)</f>
        <v>-71717.74500000001</v>
      </c>
      <c r="S58" s="244">
        <f t="shared" si="24"/>
        <v>395992.68866666663</v>
      </c>
      <c r="T58" s="243">
        <f t="shared" si="24"/>
        <v>0</v>
      </c>
      <c r="U58" s="242">
        <f t="shared" si="24"/>
        <v>0</v>
      </c>
      <c r="V58" s="241">
        <f t="shared" si="24"/>
        <v>11802.05</v>
      </c>
      <c r="W58" s="244">
        <f t="shared" si="24"/>
        <v>52855.840166666669</v>
      </c>
      <c r="X58" s="243">
        <f t="shared" si="24"/>
        <v>23925.469999999998</v>
      </c>
      <c r="Y58" s="242">
        <f t="shared" si="24"/>
        <v>0</v>
      </c>
      <c r="Z58" s="241">
        <f t="shared" si="24"/>
        <v>7090.84</v>
      </c>
      <c r="AA58" s="244">
        <f t="shared" si="24"/>
        <v>27839.931666666671</v>
      </c>
      <c r="AB58" s="243">
        <f t="shared" si="24"/>
        <v>19602.82</v>
      </c>
      <c r="AC58" s="242">
        <f t="shared" si="24"/>
        <v>0</v>
      </c>
      <c r="AD58" s="241">
        <f t="shared" si="24"/>
        <v>16834.629999999997</v>
      </c>
      <c r="AE58" s="270">
        <f>SUM(AE11,AE39,AE43,AE45)</f>
        <v>-433160.17050000001</v>
      </c>
      <c r="AF58" s="244">
        <f t="shared" si="24"/>
        <v>697386.32333333325</v>
      </c>
      <c r="AG58" s="243">
        <f t="shared" si="24"/>
        <v>0</v>
      </c>
      <c r="AH58" s="242">
        <f t="shared" si="24"/>
        <v>0</v>
      </c>
      <c r="AI58" s="241">
        <f t="shared" si="24"/>
        <v>19602.82</v>
      </c>
      <c r="AJ58" s="244">
        <f t="shared" si="24"/>
        <v>59750.025416666671</v>
      </c>
      <c r="AK58" s="243">
        <f t="shared" si="24"/>
        <v>718471.32</v>
      </c>
      <c r="AL58" s="242">
        <f t="shared" si="24"/>
        <v>0</v>
      </c>
      <c r="AM58" s="241">
        <f t="shared" si="24"/>
        <v>1170.4000000000001</v>
      </c>
      <c r="AN58" s="270">
        <f>SUM(AN11,AN39,AN43,AN45)</f>
        <v>-38665.028750000078</v>
      </c>
      <c r="AO58" s="244">
        <f t="shared" si="24"/>
        <v>42839.931666666671</v>
      </c>
      <c r="AP58" s="243">
        <f t="shared" si="24"/>
        <v>6884.35</v>
      </c>
      <c r="AQ58" s="242">
        <f t="shared" si="24"/>
        <v>0</v>
      </c>
      <c r="AR58" s="241">
        <f t="shared" si="24"/>
        <v>681199.39999999991</v>
      </c>
      <c r="AS58" s="244">
        <f t="shared" si="24"/>
        <v>356190.02166666661</v>
      </c>
      <c r="AT58" s="243">
        <f t="shared" si="24"/>
        <v>336103.95999999996</v>
      </c>
      <c r="AU58" s="242">
        <f t="shared" si="24"/>
        <v>0</v>
      </c>
      <c r="AV58" s="241">
        <f t="shared" si="24"/>
        <v>6884.35</v>
      </c>
      <c r="AW58" s="244">
        <f t="shared" si="24"/>
        <v>1409850.8254166665</v>
      </c>
      <c r="AX58" s="243">
        <f t="shared" si="24"/>
        <v>29849</v>
      </c>
      <c r="AY58" s="242">
        <f t="shared" si="24"/>
        <v>0</v>
      </c>
      <c r="AZ58" s="241">
        <f t="shared" si="24"/>
        <v>51345.760000000002</v>
      </c>
      <c r="BA58" s="244">
        <f t="shared" si="24"/>
        <v>370928.77166666661</v>
      </c>
      <c r="BB58" s="243">
        <f t="shared" si="24"/>
        <v>0</v>
      </c>
      <c r="BC58" s="242">
        <f t="shared" si="24"/>
        <v>0</v>
      </c>
      <c r="BD58" s="241">
        <f t="shared" si="24"/>
        <v>0</v>
      </c>
      <c r="BE58" s="501"/>
      <c r="BF58" s="240">
        <v>0</v>
      </c>
      <c r="BG58" s="239">
        <v>0</v>
      </c>
      <c r="BH58" s="238">
        <f>SUM(BH12,BH39,BH43,BH45)</f>
        <v>2953611.2104166667</v>
      </c>
      <c r="BI58" s="238">
        <f t="shared" ref="BI58:BK58" si="25">SUM(BI12,BI39,BI43,BI45)</f>
        <v>2582682.4387499997</v>
      </c>
      <c r="BJ58" s="237">
        <f t="shared" si="25"/>
        <v>1169991.9300000002</v>
      </c>
      <c r="BK58" s="236">
        <f t="shared" si="25"/>
        <v>795930.24999999988</v>
      </c>
    </row>
    <row r="59" spans="1:63" x14ac:dyDescent="0.2">
      <c r="A59" s="221" t="s">
        <v>91</v>
      </c>
      <c r="B59" s="232"/>
      <c r="C59" s="231"/>
      <c r="D59" s="230"/>
      <c r="E59" s="229"/>
      <c r="F59" s="235">
        <f>F58</f>
        <v>27839.931666666671</v>
      </c>
      <c r="G59" s="233"/>
      <c r="H59" s="228"/>
      <c r="I59" s="223"/>
      <c r="J59" s="234">
        <f>F59+J58</f>
        <v>55679.863333333342</v>
      </c>
      <c r="K59" s="233"/>
      <c r="L59" s="228"/>
      <c r="M59" s="223"/>
      <c r="N59" s="234">
        <f>J59+N58</f>
        <v>83519.795000000013</v>
      </c>
      <c r="O59" s="233"/>
      <c r="P59" s="228"/>
      <c r="Q59" s="223"/>
      <c r="R59" s="248">
        <f>N59+R58</f>
        <v>11802.050000000003</v>
      </c>
      <c r="S59" s="234">
        <f>R59+S58</f>
        <v>407794.73866666661</v>
      </c>
      <c r="T59" s="233"/>
      <c r="U59" s="228"/>
      <c r="V59" s="223"/>
      <c r="W59" s="234">
        <f>S59+W58</f>
        <v>460650.57883333327</v>
      </c>
      <c r="X59" s="233"/>
      <c r="Y59" s="228"/>
      <c r="Z59" s="223"/>
      <c r="AA59" s="234">
        <f>W59+AA58</f>
        <v>488490.51049999997</v>
      </c>
      <c r="AB59" s="233"/>
      <c r="AC59" s="228"/>
      <c r="AD59" s="223"/>
      <c r="AE59" s="346">
        <f>AA59+AE58</f>
        <v>55330.339999999967</v>
      </c>
      <c r="AF59" s="234">
        <f>AE59+AF58</f>
        <v>752716.66333333321</v>
      </c>
      <c r="AG59" s="233"/>
      <c r="AH59" s="228"/>
      <c r="AI59" s="223"/>
      <c r="AJ59" s="234">
        <f>AF59+AJ58</f>
        <v>812466.68874999986</v>
      </c>
      <c r="AK59" s="233"/>
      <c r="AL59" s="228"/>
      <c r="AM59" s="223"/>
      <c r="AN59" s="346">
        <f>AJ59+AN58</f>
        <v>773801.6599999998</v>
      </c>
      <c r="AO59" s="234">
        <f>AN59+AO58</f>
        <v>816641.59166666644</v>
      </c>
      <c r="AP59" s="233"/>
      <c r="AQ59" s="228"/>
      <c r="AR59" s="223"/>
      <c r="AS59" s="234">
        <f>AO59+AS58</f>
        <v>1172831.6133333331</v>
      </c>
      <c r="AT59" s="233"/>
      <c r="AU59" s="228"/>
      <c r="AV59" s="223"/>
      <c r="AW59" s="234">
        <f>AS59+AW58</f>
        <v>2582682.4387499997</v>
      </c>
      <c r="AX59" s="233"/>
      <c r="AY59" s="228"/>
      <c r="AZ59" s="223"/>
      <c r="BA59" s="234">
        <f>AW59+BA58</f>
        <v>2953611.2104166662</v>
      </c>
      <c r="BB59" s="233"/>
      <c r="BC59" s="228"/>
      <c r="BD59" s="223"/>
      <c r="BE59" s="498"/>
      <c r="BF59" s="222"/>
      <c r="BG59" s="222"/>
      <c r="BH59" s="211"/>
      <c r="BI59" s="211"/>
      <c r="BJ59" s="211"/>
      <c r="BK59" s="211"/>
    </row>
    <row r="60" spans="1:63" x14ac:dyDescent="0.2">
      <c r="A60" s="221" t="s">
        <v>130</v>
      </c>
      <c r="B60" s="232"/>
      <c r="C60" s="231"/>
      <c r="D60" s="230"/>
      <c r="E60" s="229"/>
      <c r="F60" s="227"/>
      <c r="G60" s="225">
        <f>G58</f>
        <v>0</v>
      </c>
      <c r="H60" s="224"/>
      <c r="I60" s="223"/>
      <c r="J60" s="226"/>
      <c r="K60" s="225">
        <f>G60+K58</f>
        <v>0</v>
      </c>
      <c r="L60" s="224"/>
      <c r="M60" s="223"/>
      <c r="N60" s="226"/>
      <c r="O60" s="225">
        <f>K60+O58</f>
        <v>11802.05</v>
      </c>
      <c r="P60" s="224"/>
      <c r="Q60" s="223"/>
      <c r="R60" s="233"/>
      <c r="S60" s="226"/>
      <c r="T60" s="225">
        <f>O60+T58</f>
        <v>11802.05</v>
      </c>
      <c r="U60" s="224"/>
      <c r="V60" s="223"/>
      <c r="W60" s="226"/>
      <c r="X60" s="225">
        <f>T60+X58</f>
        <v>35727.519999999997</v>
      </c>
      <c r="Y60" s="224"/>
      <c r="Z60" s="223"/>
      <c r="AA60" s="226"/>
      <c r="AB60" s="225">
        <f>X60+AB58</f>
        <v>55330.34</v>
      </c>
      <c r="AC60" s="224"/>
      <c r="AD60" s="223"/>
      <c r="AE60" s="347"/>
      <c r="AF60" s="226"/>
      <c r="AG60" s="225">
        <f>AB60+AG58</f>
        <v>55330.34</v>
      </c>
      <c r="AH60" s="224"/>
      <c r="AI60" s="223"/>
      <c r="AJ60" s="226"/>
      <c r="AK60" s="225">
        <f>AG60+AK58</f>
        <v>773801.65999999992</v>
      </c>
      <c r="AL60" s="224"/>
      <c r="AM60" s="223"/>
      <c r="AN60" s="347"/>
      <c r="AO60" s="226"/>
      <c r="AP60" s="225">
        <f>AK60+AP58</f>
        <v>780686.00999999989</v>
      </c>
      <c r="AQ60" s="224"/>
      <c r="AR60" s="223"/>
      <c r="AS60" s="226"/>
      <c r="AT60" s="225">
        <f>AP60+AT58</f>
        <v>1116789.9699999997</v>
      </c>
      <c r="AU60" s="224"/>
      <c r="AV60" s="223"/>
      <c r="AW60" s="226"/>
      <c r="AX60" s="225">
        <f>AT60+AX58</f>
        <v>1146638.9699999997</v>
      </c>
      <c r="AY60" s="224"/>
      <c r="AZ60" s="223"/>
      <c r="BA60" s="226"/>
      <c r="BB60" s="225">
        <f>AX60+BB58</f>
        <v>1146638.9699999997</v>
      </c>
      <c r="BC60" s="224"/>
      <c r="BD60" s="223"/>
      <c r="BE60" s="498"/>
      <c r="BF60" s="222"/>
      <c r="BG60" s="222"/>
      <c r="BH60" s="211"/>
      <c r="BI60" s="211"/>
      <c r="BJ60" s="211"/>
      <c r="BK60" s="211"/>
    </row>
    <row r="61" spans="1:63" ht="15" thickBot="1" x14ac:dyDescent="0.25">
      <c r="A61" s="221" t="s">
        <v>131</v>
      </c>
      <c r="B61" s="220"/>
      <c r="C61" s="219"/>
      <c r="D61" s="218"/>
      <c r="E61" s="217"/>
      <c r="F61" s="216"/>
      <c r="G61" s="214"/>
      <c r="H61" s="213"/>
      <c r="I61" s="212">
        <f>I58</f>
        <v>0</v>
      </c>
      <c r="J61" s="215"/>
      <c r="K61" s="214"/>
      <c r="L61" s="213"/>
      <c r="M61" s="212">
        <f>I61+M58</f>
        <v>0</v>
      </c>
      <c r="N61" s="215"/>
      <c r="O61" s="214"/>
      <c r="P61" s="213"/>
      <c r="Q61" s="212">
        <f>M61+Q58</f>
        <v>0</v>
      </c>
      <c r="R61" s="233"/>
      <c r="S61" s="215"/>
      <c r="T61" s="214"/>
      <c r="U61" s="213"/>
      <c r="V61" s="212">
        <f>Q61+V58</f>
        <v>11802.05</v>
      </c>
      <c r="W61" s="215"/>
      <c r="X61" s="214"/>
      <c r="Y61" s="213"/>
      <c r="Z61" s="212">
        <f>V61+Z58</f>
        <v>18892.89</v>
      </c>
      <c r="AA61" s="215"/>
      <c r="AB61" s="214"/>
      <c r="AC61" s="213"/>
      <c r="AD61" s="212">
        <f>Z61+AD58</f>
        <v>35727.519999999997</v>
      </c>
      <c r="AE61" s="348"/>
      <c r="AF61" s="215"/>
      <c r="AG61" s="214"/>
      <c r="AH61" s="213"/>
      <c r="AI61" s="212">
        <f>AD61+AI58</f>
        <v>55330.34</v>
      </c>
      <c r="AJ61" s="215"/>
      <c r="AK61" s="214"/>
      <c r="AL61" s="213"/>
      <c r="AM61" s="212">
        <f>AI61+AM58</f>
        <v>56500.74</v>
      </c>
      <c r="AN61" s="348"/>
      <c r="AO61" s="215"/>
      <c r="AP61" s="214"/>
      <c r="AQ61" s="213"/>
      <c r="AR61" s="212">
        <f>AM61+AR58</f>
        <v>737700.1399999999</v>
      </c>
      <c r="AS61" s="215"/>
      <c r="AT61" s="214"/>
      <c r="AU61" s="213"/>
      <c r="AV61" s="212">
        <f>AR61+AV58</f>
        <v>744584.48999999987</v>
      </c>
      <c r="AW61" s="215"/>
      <c r="AX61" s="214"/>
      <c r="AY61" s="213"/>
      <c r="AZ61" s="212">
        <f>AV61+AZ58</f>
        <v>795930.24999999988</v>
      </c>
      <c r="BA61" s="215"/>
      <c r="BB61" s="214"/>
      <c r="BC61" s="213"/>
      <c r="BD61" s="212">
        <f>AZ61+BD58</f>
        <v>795930.24999999988</v>
      </c>
      <c r="BE61" s="499"/>
      <c r="BF61" s="211"/>
      <c r="BG61" s="211"/>
      <c r="BH61" s="211"/>
      <c r="BI61" s="211"/>
      <c r="BJ61" s="211"/>
      <c r="BK61" s="211"/>
    </row>
    <row r="62" spans="1:63" x14ac:dyDescent="0.2">
      <c r="K62" s="211"/>
      <c r="L62" s="211"/>
      <c r="M62" s="211"/>
      <c r="O62" s="211"/>
      <c r="P62" s="211"/>
      <c r="Q62" s="211"/>
      <c r="R62" s="211"/>
      <c r="T62" s="211"/>
      <c r="U62" s="211"/>
      <c r="V62" s="211"/>
      <c r="X62" s="211"/>
      <c r="Y62" s="211"/>
      <c r="Z62" s="211"/>
      <c r="AB62" s="211"/>
      <c r="AC62" s="211"/>
      <c r="AD62" s="211"/>
      <c r="AE62" s="211"/>
      <c r="AG62" s="211"/>
      <c r="AH62" s="211"/>
      <c r="AI62" s="211"/>
      <c r="AK62" s="211"/>
      <c r="AL62" s="211"/>
      <c r="AM62" s="211"/>
      <c r="AN62" s="211"/>
      <c r="AP62" s="211"/>
      <c r="AQ62" s="211"/>
      <c r="AR62" s="211"/>
      <c r="AT62" s="211"/>
      <c r="AU62" s="211"/>
      <c r="AV62" s="211"/>
      <c r="AX62" s="211"/>
      <c r="AY62" s="211"/>
      <c r="AZ62" s="211"/>
      <c r="BB62" s="211"/>
      <c r="BC62" s="211"/>
      <c r="BD62" s="211"/>
      <c r="BE62" s="211"/>
      <c r="BF62" s="211"/>
      <c r="BG62" s="211"/>
    </row>
    <row r="63" spans="1:63" x14ac:dyDescent="0.2">
      <c r="I63" s="210"/>
      <c r="J63" s="210"/>
    </row>
  </sheetData>
  <mergeCells count="19">
    <mergeCell ref="B9:B10"/>
    <mergeCell ref="C9:E9"/>
    <mergeCell ref="F9:I9"/>
    <mergeCell ref="J9:M9"/>
    <mergeCell ref="N9:Q9"/>
    <mergeCell ref="BH9:BK9"/>
    <mergeCell ref="W9:Z9"/>
    <mergeCell ref="AA9:AD9"/>
    <mergeCell ref="AF9:AI9"/>
    <mergeCell ref="AJ9:AM9"/>
    <mergeCell ref="AO9:AR9"/>
    <mergeCell ref="AS9:AV9"/>
    <mergeCell ref="AN9:AN10"/>
    <mergeCell ref="BE9:BG9"/>
    <mergeCell ref="R9:R12"/>
    <mergeCell ref="S9:V9"/>
    <mergeCell ref="AW9:AZ9"/>
    <mergeCell ref="BA9:BD9"/>
    <mergeCell ref="AE9:AE10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96C103-2214-474F-AFDF-342FB6803B31}">
  <ds:schemaRefs>
    <ds:schemaRef ds:uri="http://purl.org/dc/terms/"/>
    <ds:schemaRef ds:uri="http://schemas.microsoft.com/office/2006/documentManagement/types"/>
    <ds:schemaRef ds:uri="ee0d1073-b73c-4cf9-a2e0-1985adf7d54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ccbe3d93-721a-40eb-81ca-e2197060b674"/>
    <ds:schemaRef ds:uri="http://www.w3.org/XML/1998/namespace"/>
    <ds:schemaRef ds:uri="http://purl.org/dc/dcmitype/"/>
    <ds:schemaRef ds:uri="789ec1b1-8265-4bc4-bb49-e618abb7e2c5"/>
  </ds:schemaRefs>
</ds:datastoreItem>
</file>

<file path=customXml/itemProps3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912811-0B6B-4802-AF4A-77466CEA7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Kincl, Dusti</cp:lastModifiedBy>
  <cp:revision/>
  <cp:lastPrinted>2024-06-24T21:31:54Z</cp:lastPrinted>
  <dcterms:created xsi:type="dcterms:W3CDTF">2018-12-14T15:22:45Z</dcterms:created>
  <dcterms:modified xsi:type="dcterms:W3CDTF">2025-06-17T17:11:19Z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