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roject Tracking/Status Reporting/"/>
    </mc:Choice>
  </mc:AlternateContent>
  <xr:revisionPtr revIDLastSave="0" documentId="13_ncr:1_{A381992C-B868-4C74-8A04-D30D9935B702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Monthly Summary " sheetId="24" r:id="rId1"/>
    <sheet name="Footnotes" sheetId="2" r:id="rId2"/>
    <sheet name="SSI Detail " sheetId="23" r:id="rId3"/>
    <sheet name="Oracle Summary " sheetId="22" r:id="rId4"/>
    <sheet name="Florida PALM-UAT " sheetId="25" r:id="rId5"/>
  </sheets>
  <externalReferences>
    <externalReference r:id="rId6"/>
  </externalReferences>
  <definedNames>
    <definedName name="_xlnm._FilterDatabase" localSheetId="2" hidden="1">'SSI Detail '!$A$9:$BD$45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4" l="1"/>
  <c r="H27" i="24"/>
  <c r="H28" i="24"/>
  <c r="H29" i="24"/>
  <c r="H30" i="24"/>
  <c r="H31" i="24"/>
  <c r="H25" i="24"/>
  <c r="BG57" i="22"/>
  <c r="BF57" i="22"/>
  <c r="BE57" i="22"/>
  <c r="BF42" i="22"/>
  <c r="F13" i="24"/>
  <c r="F11" i="24" s="1"/>
  <c r="C10" i="24"/>
  <c r="D10" i="24"/>
  <c r="E10" i="24"/>
  <c r="E11" i="24"/>
  <c r="D11" i="24"/>
  <c r="C11" i="24"/>
  <c r="B11" i="24"/>
  <c r="B10" i="24" s="1"/>
  <c r="F10" i="24" l="1"/>
  <c r="G15" i="24" l="1"/>
  <c r="G16" i="24"/>
  <c r="G17" i="24"/>
  <c r="G18" i="24"/>
  <c r="G19" i="24"/>
  <c r="G20" i="24"/>
  <c r="G21" i="24"/>
  <c r="G22" i="24"/>
  <c r="G11" i="24" s="1"/>
  <c r="G23" i="24"/>
  <c r="G24" i="24"/>
  <c r="G14" i="24"/>
  <c r="H37" i="23"/>
  <c r="F37" i="23"/>
  <c r="E37" i="23"/>
  <c r="I37" i="23"/>
  <c r="BI13" i="24"/>
  <c r="H13" i="24" s="1"/>
  <c r="H11" i="24" s="1"/>
  <c r="BH13" i="24"/>
  <c r="BG13" i="24"/>
  <c r="BD13" i="24"/>
  <c r="BB13" i="24"/>
  <c r="BA13" i="24"/>
  <c r="AZ13" i="24"/>
  <c r="AX13" i="24"/>
  <c r="AW13" i="24"/>
  <c r="AV13" i="24"/>
  <c r="AT13" i="24"/>
  <c r="AS13" i="24"/>
  <c r="AR13" i="24"/>
  <c r="AP13" i="24"/>
  <c r="AO13" i="24"/>
  <c r="AN13" i="24"/>
  <c r="AL13" i="24"/>
  <c r="AK13" i="24"/>
  <c r="AJ13" i="24"/>
  <c r="AH13" i="24"/>
  <c r="AG13" i="24"/>
  <c r="AF13" i="24"/>
  <c r="AD13" i="24"/>
  <c r="AC13" i="24"/>
  <c r="AB13" i="24"/>
  <c r="Z13" i="24"/>
  <c r="Y13" i="24"/>
  <c r="X13" i="24"/>
  <c r="V13" i="24"/>
  <c r="U13" i="24"/>
  <c r="T13" i="24"/>
  <c r="R13" i="24"/>
  <c r="Q13" i="24"/>
  <c r="P13" i="24"/>
  <c r="N13" i="24"/>
  <c r="M13" i="24"/>
  <c r="L13" i="24"/>
  <c r="J13" i="24"/>
  <c r="I13" i="24"/>
  <c r="G13" i="24" l="1"/>
  <c r="D32" i="24"/>
  <c r="C32" i="24"/>
  <c r="B11" i="25" l="1"/>
  <c r="E11" i="25"/>
  <c r="F11" i="25"/>
  <c r="H11" i="25"/>
  <c r="I11" i="25"/>
  <c r="J11" i="25"/>
  <c r="L11" i="25"/>
  <c r="M11" i="25"/>
  <c r="N11" i="25"/>
  <c r="P11" i="25"/>
  <c r="Q11" i="25"/>
  <c r="R11" i="25"/>
  <c r="T11" i="25"/>
  <c r="U11" i="25"/>
  <c r="V11" i="25"/>
  <c r="X11" i="25"/>
  <c r="Y11" i="25"/>
  <c r="Z11" i="25"/>
  <c r="AB11" i="25"/>
  <c r="AC11" i="25"/>
  <c r="AD11" i="25"/>
  <c r="AF11" i="25"/>
  <c r="AG11" i="25"/>
  <c r="AH11" i="25"/>
  <c r="AJ11" i="25"/>
  <c r="AK11" i="25"/>
  <c r="AL11" i="25"/>
  <c r="AN11" i="25"/>
  <c r="AO11" i="25"/>
  <c r="AP11" i="25"/>
  <c r="AR11" i="25"/>
  <c r="AS11" i="25"/>
  <c r="AT11" i="25"/>
  <c r="AV11" i="25"/>
  <c r="AW11" i="25"/>
  <c r="AX11" i="25"/>
  <c r="AZ11" i="25"/>
  <c r="BA11" i="25"/>
  <c r="BB11" i="25"/>
  <c r="BD11" i="25"/>
  <c r="BE11" i="25"/>
  <c r="D12" i="25"/>
  <c r="BC11" i="25"/>
  <c r="D13" i="25"/>
  <c r="D14" i="25"/>
  <c r="D15" i="25"/>
  <c r="D16" i="25"/>
  <c r="E25" i="25"/>
  <c r="E26" i="25" s="1"/>
  <c r="I26" i="25" s="1"/>
  <c r="M26" i="25" s="1"/>
  <c r="Q26" i="25" s="1"/>
  <c r="U26" i="25" s="1"/>
  <c r="Y26" i="25" s="1"/>
  <c r="AC26" i="25" s="1"/>
  <c r="AG26" i="25" s="1"/>
  <c r="AK26" i="25" s="1"/>
  <c r="AO26" i="25" s="1"/>
  <c r="AS26" i="25" s="1"/>
  <c r="AW26" i="25" s="1"/>
  <c r="F25" i="25"/>
  <c r="H25" i="25"/>
  <c r="I25" i="25"/>
  <c r="J25" i="25"/>
  <c r="L25" i="25"/>
  <c r="M25" i="25"/>
  <c r="N25" i="25"/>
  <c r="P25" i="25"/>
  <c r="Q25" i="25"/>
  <c r="R25" i="25"/>
  <c r="T25" i="25"/>
  <c r="U25" i="25"/>
  <c r="V25" i="25"/>
  <c r="X25" i="25"/>
  <c r="Y25" i="25"/>
  <c r="Z25" i="25"/>
  <c r="AB25" i="25"/>
  <c r="AC25" i="25"/>
  <c r="AD25" i="25"/>
  <c r="AF25" i="25"/>
  <c r="AG25" i="25"/>
  <c r="AH25" i="25"/>
  <c r="AJ25" i="25"/>
  <c r="AK25" i="25"/>
  <c r="AL25" i="25"/>
  <c r="AN25" i="25"/>
  <c r="AO25" i="25"/>
  <c r="AP25" i="25"/>
  <c r="AR25" i="25"/>
  <c r="AS25" i="25"/>
  <c r="AT25" i="25"/>
  <c r="AV25" i="25"/>
  <c r="AW25" i="25"/>
  <c r="AX25" i="25"/>
  <c r="AZ25" i="25"/>
  <c r="BA25" i="25"/>
  <c r="BB25" i="25"/>
  <c r="BC25" i="25"/>
  <c r="BD25" i="25"/>
  <c r="BE25" i="25"/>
  <c r="F27" i="25"/>
  <c r="J27" i="25" s="1"/>
  <c r="N27" i="25" s="1"/>
  <c r="R27" i="25" s="1"/>
  <c r="V27" i="25" s="1"/>
  <c r="Z27" i="25" s="1"/>
  <c r="AD27" i="25" s="1"/>
  <c r="AH27" i="25" s="1"/>
  <c r="AL27" i="25" s="1"/>
  <c r="AP27" i="25" s="1"/>
  <c r="AT27" i="25" s="1"/>
  <c r="AX27" i="25" s="1"/>
  <c r="BA27" i="25" s="1"/>
  <c r="H28" i="25"/>
  <c r="L28" i="25"/>
  <c r="BG42" i="22"/>
  <c r="BE42" i="22"/>
  <c r="BD42" i="22"/>
  <c r="BA42" i="22"/>
  <c r="AY42" i="22"/>
  <c r="AX42" i="22"/>
  <c r="AW42" i="22"/>
  <c r="AU42" i="22"/>
  <c r="AT42" i="22"/>
  <c r="AS42" i="22"/>
  <c r="AQ42" i="22"/>
  <c r="AP42" i="22"/>
  <c r="AO42" i="22"/>
  <c r="AM42" i="22"/>
  <c r="AL42" i="22"/>
  <c r="AK42" i="22"/>
  <c r="AI42" i="22"/>
  <c r="AH42" i="22"/>
  <c r="AG42" i="22"/>
  <c r="AE42" i="22"/>
  <c r="AD42" i="22"/>
  <c r="AC42" i="22"/>
  <c r="AA42" i="22"/>
  <c r="Z42" i="22"/>
  <c r="Y42" i="22"/>
  <c r="W42" i="22"/>
  <c r="V42" i="22"/>
  <c r="U42" i="22"/>
  <c r="S42" i="22"/>
  <c r="R42" i="22"/>
  <c r="Q42" i="22"/>
  <c r="O42" i="22"/>
  <c r="N42" i="22"/>
  <c r="M42" i="22"/>
  <c r="K42" i="22"/>
  <c r="J42" i="22"/>
  <c r="I42" i="22"/>
  <c r="G42" i="22"/>
  <c r="F42" i="22"/>
  <c r="BJ13" i="24"/>
  <c r="P28" i="25" l="1"/>
  <c r="T28" i="25" s="1"/>
  <c r="X28" i="25" s="1"/>
  <c r="AB28" i="25" s="1"/>
  <c r="AF28" i="25" s="1"/>
  <c r="AJ28" i="25" s="1"/>
  <c r="AN28" i="25" s="1"/>
  <c r="AR28" i="25" s="1"/>
  <c r="AV28" i="25" s="1"/>
  <c r="AZ28" i="25" s="1"/>
  <c r="BB28" i="25" s="1"/>
  <c r="D11" i="25"/>
  <c r="D25" i="25" s="1"/>
  <c r="P32" i="24"/>
  <c r="N32" i="24"/>
  <c r="M32" i="24"/>
  <c r="I32" i="24"/>
  <c r="J37" i="23" l="1"/>
  <c r="L37" i="23"/>
  <c r="M37" i="23"/>
  <c r="N37" i="23"/>
  <c r="P37" i="23"/>
  <c r="Q37" i="23"/>
  <c r="R37" i="23"/>
  <c r="T37" i="23"/>
  <c r="U37" i="23"/>
  <c r="V37" i="23"/>
  <c r="X37" i="23"/>
  <c r="Y37" i="23"/>
  <c r="Z37" i="23"/>
  <c r="AB37" i="23"/>
  <c r="AC37" i="23"/>
  <c r="AD37" i="23"/>
  <c r="AF37" i="23"/>
  <c r="AG37" i="23"/>
  <c r="AH37" i="23"/>
  <c r="AJ37" i="23"/>
  <c r="AK37" i="23"/>
  <c r="AL37" i="23"/>
  <c r="AN37" i="23"/>
  <c r="AO37" i="23"/>
  <c r="AP37" i="23"/>
  <c r="AR37" i="23"/>
  <c r="AS37" i="23"/>
  <c r="AT37" i="23"/>
  <c r="AV37" i="23"/>
  <c r="AW37" i="23"/>
  <c r="AX37" i="23"/>
  <c r="AZ37" i="23"/>
  <c r="BA37" i="23"/>
  <c r="BB37" i="23"/>
  <c r="E38" i="23"/>
  <c r="F38" i="23"/>
  <c r="H38" i="23"/>
  <c r="I38" i="23"/>
  <c r="J38" i="23"/>
  <c r="L38" i="23"/>
  <c r="M38" i="23"/>
  <c r="N38" i="23"/>
  <c r="P38" i="23"/>
  <c r="Q38" i="23"/>
  <c r="R38" i="23"/>
  <c r="T38" i="23"/>
  <c r="U38" i="23"/>
  <c r="V38" i="23"/>
  <c r="X38" i="23"/>
  <c r="Y38" i="23"/>
  <c r="Z38" i="23"/>
  <c r="AB38" i="23"/>
  <c r="AC38" i="23"/>
  <c r="AD38" i="23"/>
  <c r="AF38" i="23"/>
  <c r="AG38" i="23"/>
  <c r="AH38" i="23"/>
  <c r="AJ38" i="23"/>
  <c r="AK38" i="23"/>
  <c r="AL38" i="23"/>
  <c r="AN38" i="23"/>
  <c r="AO38" i="23"/>
  <c r="AP38" i="23"/>
  <c r="AR38" i="23"/>
  <c r="AS38" i="23"/>
  <c r="AT38" i="23"/>
  <c r="AV38" i="23"/>
  <c r="AW38" i="23"/>
  <c r="AX38" i="23"/>
  <c r="AZ38" i="23"/>
  <c r="BA38" i="23"/>
  <c r="BB38" i="23"/>
  <c r="E39" i="23"/>
  <c r="F39" i="23"/>
  <c r="H39" i="23"/>
  <c r="I39" i="23"/>
  <c r="J39" i="23"/>
  <c r="L39" i="23"/>
  <c r="M39" i="23"/>
  <c r="N39" i="23"/>
  <c r="P39" i="23"/>
  <c r="Q39" i="23"/>
  <c r="R39" i="23"/>
  <c r="T39" i="23"/>
  <c r="U39" i="23"/>
  <c r="V39" i="23"/>
  <c r="X39" i="23"/>
  <c r="Y39" i="23"/>
  <c r="Z39" i="23"/>
  <c r="AB39" i="23"/>
  <c r="AC39" i="23"/>
  <c r="AD39" i="23"/>
  <c r="AF39" i="23"/>
  <c r="AG39" i="23"/>
  <c r="AH39" i="23"/>
  <c r="AJ39" i="23"/>
  <c r="AK39" i="23"/>
  <c r="AL39" i="23"/>
  <c r="AN39" i="23"/>
  <c r="AO39" i="23"/>
  <c r="AP39" i="23"/>
  <c r="AR39" i="23"/>
  <c r="AS39" i="23"/>
  <c r="AT39" i="23"/>
  <c r="AV39" i="23"/>
  <c r="AW39" i="23"/>
  <c r="AX39" i="23"/>
  <c r="AZ39" i="23"/>
  <c r="BA39" i="23"/>
  <c r="BB39" i="23"/>
  <c r="D40" i="23"/>
  <c r="E40" i="23"/>
  <c r="E41" i="23" s="1"/>
  <c r="F40" i="23"/>
  <c r="F42" i="23" s="1"/>
  <c r="H40" i="23"/>
  <c r="H43" i="23" s="1"/>
  <c r="L43" i="23" s="1"/>
  <c r="I40" i="23"/>
  <c r="J40" i="23"/>
  <c r="L40" i="23"/>
  <c r="M40" i="23"/>
  <c r="N40" i="23"/>
  <c r="P40" i="23"/>
  <c r="Q40" i="23"/>
  <c r="R40" i="23"/>
  <c r="T40" i="23"/>
  <c r="U40" i="23"/>
  <c r="V40" i="23"/>
  <c r="X40" i="23"/>
  <c r="Y40" i="23"/>
  <c r="Z40" i="23"/>
  <c r="AB40" i="23"/>
  <c r="AC40" i="23"/>
  <c r="AD40" i="23"/>
  <c r="AF40" i="23"/>
  <c r="AG40" i="23"/>
  <c r="AH40" i="23"/>
  <c r="AJ40" i="23"/>
  <c r="AK40" i="23"/>
  <c r="AL40" i="23"/>
  <c r="AN40" i="23"/>
  <c r="AO40" i="23"/>
  <c r="AP40" i="23"/>
  <c r="AR40" i="23"/>
  <c r="AS40" i="23"/>
  <c r="AT40" i="23"/>
  <c r="AV40" i="23"/>
  <c r="AW40" i="23"/>
  <c r="AX40" i="23"/>
  <c r="AZ40" i="23"/>
  <c r="BA40" i="23"/>
  <c r="BB40" i="23"/>
  <c r="H11" i="22"/>
  <c r="L11" i="22"/>
  <c r="P11" i="22"/>
  <c r="T11" i="22"/>
  <c r="X11" i="22"/>
  <c r="AB11" i="22"/>
  <c r="AF11" i="22"/>
  <c r="AJ11" i="22"/>
  <c r="AN11" i="22"/>
  <c r="AR11" i="22"/>
  <c r="AV11" i="22"/>
  <c r="AZ11" i="22"/>
  <c r="H12" i="22"/>
  <c r="L12" i="22"/>
  <c r="P12" i="22"/>
  <c r="T12" i="22"/>
  <c r="X12" i="22"/>
  <c r="AB12" i="22"/>
  <c r="AF12" i="22"/>
  <c r="AJ12" i="22"/>
  <c r="AN12" i="22"/>
  <c r="AR12" i="22"/>
  <c r="AV12" i="22"/>
  <c r="AZ12" i="22"/>
  <c r="BB12" i="22"/>
  <c r="BC12" i="22"/>
  <c r="BE12" i="22"/>
  <c r="D38" i="22"/>
  <c r="AH38" i="22"/>
  <c r="BB38" i="22"/>
  <c r="BC38" i="22"/>
  <c r="BE38" i="22"/>
  <c r="C38" i="22"/>
  <c r="E38" i="22"/>
  <c r="N38" i="22"/>
  <c r="O38" i="22"/>
  <c r="V38" i="22"/>
  <c r="Y38" i="22"/>
  <c r="AG38" i="22"/>
  <c r="AI38" i="22"/>
  <c r="AK38" i="22"/>
  <c r="AQ38" i="22"/>
  <c r="AU38" i="22"/>
  <c r="BA38" i="22"/>
  <c r="R38" i="22"/>
  <c r="S38" i="22"/>
  <c r="W38" i="22"/>
  <c r="AA38" i="22"/>
  <c r="AM38" i="22"/>
  <c r="AX38" i="22"/>
  <c r="AY38" i="22"/>
  <c r="C42" i="22"/>
  <c r="H38" i="22"/>
  <c r="L38" i="22"/>
  <c r="P38" i="22"/>
  <c r="T38" i="22"/>
  <c r="X38" i="22"/>
  <c r="AB38" i="22"/>
  <c r="AF38" i="22"/>
  <c r="AJ38" i="22"/>
  <c r="AN38" i="22"/>
  <c r="AR38" i="22"/>
  <c r="AV38" i="22"/>
  <c r="AZ38" i="22"/>
  <c r="D42" i="22"/>
  <c r="C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S44" i="22"/>
  <c r="T44" i="22"/>
  <c r="U44" i="22"/>
  <c r="V44" i="22"/>
  <c r="W44" i="22"/>
  <c r="X44" i="22"/>
  <c r="Y44" i="22"/>
  <c r="Z44" i="22"/>
  <c r="AA44" i="22"/>
  <c r="AB44" i="22"/>
  <c r="AC44" i="22"/>
  <c r="AE44" i="22"/>
  <c r="AF44" i="22"/>
  <c r="AG44" i="22"/>
  <c r="AH44" i="22"/>
  <c r="AI44" i="22"/>
  <c r="AJ44" i="22"/>
  <c r="AK44" i="22"/>
  <c r="AL44" i="22"/>
  <c r="AM44" i="22"/>
  <c r="AN44" i="22"/>
  <c r="AO44" i="22"/>
  <c r="AQ44" i="22"/>
  <c r="AR44" i="22"/>
  <c r="AS44" i="22"/>
  <c r="AT44" i="22"/>
  <c r="AU44" i="22"/>
  <c r="AV44" i="22"/>
  <c r="AW44" i="22"/>
  <c r="AY44" i="22"/>
  <c r="AZ44" i="22"/>
  <c r="BA44" i="22"/>
  <c r="BB44" i="22"/>
  <c r="BC44" i="22"/>
  <c r="BE44" i="22"/>
  <c r="E45" i="22"/>
  <c r="R45" i="22"/>
  <c r="BD45" i="22" s="1"/>
  <c r="AD45" i="22"/>
  <c r="AP45" i="22"/>
  <c r="AX45" i="22"/>
  <c r="BF45" i="22"/>
  <c r="BG45" i="22"/>
  <c r="E46" i="22"/>
  <c r="R46" i="22"/>
  <c r="AD46" i="22"/>
  <c r="AP46" i="22"/>
  <c r="AX46" i="22"/>
  <c r="BF46" i="22"/>
  <c r="BG46" i="22"/>
  <c r="E47" i="22"/>
  <c r="R47" i="22"/>
  <c r="AD47" i="22"/>
  <c r="AP47" i="22"/>
  <c r="AX47" i="22"/>
  <c r="BF47" i="22"/>
  <c r="BG47" i="22"/>
  <c r="E48" i="22"/>
  <c r="R48" i="22"/>
  <c r="AD48" i="22"/>
  <c r="AP48" i="22"/>
  <c r="AX48" i="22"/>
  <c r="BF48" i="22"/>
  <c r="BG48" i="22"/>
  <c r="E49" i="22"/>
  <c r="R49" i="22"/>
  <c r="AD49" i="22"/>
  <c r="AP49" i="22"/>
  <c r="AX49" i="22"/>
  <c r="BF49" i="22"/>
  <c r="BG49" i="22"/>
  <c r="E50" i="22"/>
  <c r="R50" i="22"/>
  <c r="AD50" i="22"/>
  <c r="AP50" i="22"/>
  <c r="AX50" i="22"/>
  <c r="BD50" i="22" s="1"/>
  <c r="BF50" i="22"/>
  <c r="BG50" i="22"/>
  <c r="E51" i="22"/>
  <c r="R51" i="22"/>
  <c r="AD51" i="22"/>
  <c r="AP51" i="22"/>
  <c r="AX51" i="22"/>
  <c r="BD51" i="22" s="1"/>
  <c r="BF51" i="22"/>
  <c r="BG51" i="22"/>
  <c r="E52" i="22"/>
  <c r="R52" i="22"/>
  <c r="AD52" i="22"/>
  <c r="AP52" i="22"/>
  <c r="AX52" i="22"/>
  <c r="BD52" i="22" s="1"/>
  <c r="BF52" i="22"/>
  <c r="BG52" i="22"/>
  <c r="E53" i="22"/>
  <c r="R53" i="22"/>
  <c r="AD53" i="22"/>
  <c r="AP53" i="22"/>
  <c r="AX53" i="22"/>
  <c r="BF53" i="22"/>
  <c r="BG53" i="22"/>
  <c r="E54" i="22"/>
  <c r="R54" i="22"/>
  <c r="AD54" i="22"/>
  <c r="AP54" i="22"/>
  <c r="AX54" i="22"/>
  <c r="BF54" i="22"/>
  <c r="BG54" i="22"/>
  <c r="E55" i="22"/>
  <c r="R55" i="22"/>
  <c r="AD55" i="22"/>
  <c r="AP55" i="22"/>
  <c r="AX55" i="22"/>
  <c r="BF55" i="22"/>
  <c r="BG55" i="22"/>
  <c r="E56" i="22"/>
  <c r="R56" i="22"/>
  <c r="AD56" i="22"/>
  <c r="AP56" i="22"/>
  <c r="AX56" i="22"/>
  <c r="BD56" i="22" s="1"/>
  <c r="BF56" i="22"/>
  <c r="BG56" i="22"/>
  <c r="H57" i="22"/>
  <c r="L57" i="22"/>
  <c r="P57" i="22"/>
  <c r="T57" i="22"/>
  <c r="X57" i="22"/>
  <c r="AB57" i="22"/>
  <c r="AF57" i="22"/>
  <c r="AJ57" i="22"/>
  <c r="AN57" i="22"/>
  <c r="AR57" i="22"/>
  <c r="AV57" i="22"/>
  <c r="AZ57" i="22"/>
  <c r="J42" i="23" l="1"/>
  <c r="BD49" i="22"/>
  <c r="BD46" i="22"/>
  <c r="E44" i="22"/>
  <c r="BD48" i="22"/>
  <c r="BF44" i="22"/>
  <c r="BD53" i="22"/>
  <c r="AX44" i="22"/>
  <c r="BD47" i="22"/>
  <c r="BD44" i="22" s="1"/>
  <c r="BD54" i="22"/>
  <c r="AP44" i="22"/>
  <c r="BG44" i="22"/>
  <c r="BD55" i="22"/>
  <c r="AD44" i="22"/>
  <c r="BC11" i="22"/>
  <c r="BC57" i="22" s="1"/>
  <c r="P43" i="23"/>
  <c r="T43" i="23" s="1"/>
  <c r="X43" i="23" s="1"/>
  <c r="AB43" i="23" s="1"/>
  <c r="AF43" i="23" s="1"/>
  <c r="AJ43" i="23" s="1"/>
  <c r="AN43" i="23" s="1"/>
  <c r="AR43" i="23" s="1"/>
  <c r="AV43" i="23" s="1"/>
  <c r="AZ43" i="23" s="1"/>
  <c r="BB43" i="23" s="1"/>
  <c r="N42" i="23"/>
  <c r="I41" i="23"/>
  <c r="M41" i="23" s="1"/>
  <c r="Q41" i="23" s="1"/>
  <c r="U41" i="23" s="1"/>
  <c r="Y41" i="23" s="1"/>
  <c r="AC41" i="23" s="1"/>
  <c r="AG41" i="23" s="1"/>
  <c r="AK41" i="23" s="1"/>
  <c r="AO41" i="23" s="1"/>
  <c r="AS41" i="23" s="1"/>
  <c r="AW41" i="23" s="1"/>
  <c r="R42" i="23"/>
  <c r="V42" i="23" s="1"/>
  <c r="Z42" i="23" s="1"/>
  <c r="AD42" i="23" s="1"/>
  <c r="AH42" i="23" s="1"/>
  <c r="AL42" i="23" s="1"/>
  <c r="AP42" i="23" s="1"/>
  <c r="AT42" i="23" s="1"/>
  <c r="AX42" i="23" s="1"/>
  <c r="BA42" i="23" s="1"/>
  <c r="BC38" i="23"/>
  <c r="BC37" i="23"/>
  <c r="BC40" i="23"/>
  <c r="BC39" i="23"/>
  <c r="E32" i="24"/>
  <c r="B32" i="24"/>
  <c r="BE11" i="22"/>
  <c r="BB11" i="22"/>
  <c r="BB57" i="22" s="1"/>
  <c r="AY12" i="22"/>
  <c r="AY11" i="22" s="1"/>
  <c r="AY57" i="22" s="1"/>
  <c r="AO12" i="22"/>
  <c r="AO11" i="22" s="1"/>
  <c r="AD12" i="22"/>
  <c r="AD11" i="22" s="1"/>
  <c r="S12" i="22"/>
  <c r="S11" i="22" s="1"/>
  <c r="S57" i="22" s="1"/>
  <c r="BG12" i="22"/>
  <c r="BB32" i="24"/>
  <c r="AG32" i="24"/>
  <c r="D12" i="22"/>
  <c r="D11" i="22" s="1"/>
  <c r="D57" i="22" s="1"/>
  <c r="AH12" i="22"/>
  <c r="AH11" i="22" s="1"/>
  <c r="AM12" i="22"/>
  <c r="AM11" i="22" s="1"/>
  <c r="AM57" i="22" s="1"/>
  <c r="AC12" i="22"/>
  <c r="AC11" i="22" s="1"/>
  <c r="G12" i="22"/>
  <c r="G11" i="22" s="1"/>
  <c r="AR32" i="24"/>
  <c r="V32" i="24"/>
  <c r="AT38" i="22"/>
  <c r="BD38" i="22"/>
  <c r="AS38" i="22"/>
  <c r="M38" i="22"/>
  <c r="M57" i="22" s="1"/>
  <c r="Z38" i="22"/>
  <c r="AG12" i="22"/>
  <c r="AG11" i="22" s="1"/>
  <c r="V12" i="22"/>
  <c r="V11" i="22" s="1"/>
  <c r="V57" i="22" s="1"/>
  <c r="AX12" i="22"/>
  <c r="AX11" i="22" s="1"/>
  <c r="R12" i="22"/>
  <c r="R11" i="22" s="1"/>
  <c r="AA12" i="22"/>
  <c r="AA11" i="22" s="1"/>
  <c r="AA57" i="22" s="1"/>
  <c r="AS32" i="24"/>
  <c r="AP38" i="22"/>
  <c r="AE38" i="22"/>
  <c r="U38" i="22"/>
  <c r="J38" i="22"/>
  <c r="AI12" i="22"/>
  <c r="AI11" i="22" s="1"/>
  <c r="AI57" i="22" s="1"/>
  <c r="C12" i="22"/>
  <c r="C11" i="22" s="1"/>
  <c r="C57" i="22" s="1"/>
  <c r="BG32" i="24"/>
  <c r="AW32" i="24"/>
  <c r="AL32" i="24"/>
  <c r="AB32" i="24"/>
  <c r="Q32" i="24"/>
  <c r="AK12" i="22"/>
  <c r="AK11" i="22" s="1"/>
  <c r="AK57" i="22" s="1"/>
  <c r="AX32" i="24"/>
  <c r="AC32" i="24"/>
  <c r="AO38" i="22"/>
  <c r="AD38" i="22"/>
  <c r="I38" i="22"/>
  <c r="Z12" i="22"/>
  <c r="Z11" i="22" s="1"/>
  <c r="AS12" i="22"/>
  <c r="AS11" i="22" s="1"/>
  <c r="W12" i="22"/>
  <c r="W11" i="22" s="1"/>
  <c r="W57" i="22" s="1"/>
  <c r="M12" i="22"/>
  <c r="M11" i="22" s="1"/>
  <c r="AV32" i="24"/>
  <c r="AK32" i="24"/>
  <c r="Z32" i="24"/>
  <c r="AW12" i="22"/>
  <c r="AW11" i="22" s="1"/>
  <c r="X32" i="24"/>
  <c r="R32" i="24"/>
  <c r="AC38" i="22"/>
  <c r="AC57" i="22" s="1"/>
  <c r="BF12" i="22"/>
  <c r="AT12" i="22"/>
  <c r="AT11" i="22" s="1"/>
  <c r="Y12" i="22"/>
  <c r="Y11" i="22" s="1"/>
  <c r="N12" i="22"/>
  <c r="N11" i="22" s="1"/>
  <c r="AQ12" i="22"/>
  <c r="AQ11" i="22" s="1"/>
  <c r="AQ57" i="22" s="1"/>
  <c r="K12" i="22"/>
  <c r="K11" i="22" s="1"/>
  <c r="AZ32" i="24"/>
  <c r="AD32" i="24"/>
  <c r="T32" i="24"/>
  <c r="AP32" i="24"/>
  <c r="AF32" i="24"/>
  <c r="AT32" i="24"/>
  <c r="AJ32" i="24"/>
  <c r="Y32" i="24"/>
  <c r="AL12" i="22"/>
  <c r="AL11" i="22" s="1"/>
  <c r="Q12" i="22"/>
  <c r="Q11" i="22" s="1"/>
  <c r="AU12" i="22"/>
  <c r="AU11" i="22" s="1"/>
  <c r="AU57" i="22" s="1"/>
  <c r="BD32" i="24"/>
  <c r="AN32" i="24"/>
  <c r="AW38" i="22"/>
  <c r="AL38" i="22"/>
  <c r="F38" i="22"/>
  <c r="BA12" i="22"/>
  <c r="BA11" i="22" s="1"/>
  <c r="BA57" i="22" s="1"/>
  <c r="AP12" i="22"/>
  <c r="AP11" i="22" s="1"/>
  <c r="AP57" i="22" s="1"/>
  <c r="AE12" i="22"/>
  <c r="AE11" i="22" s="1"/>
  <c r="U12" i="22"/>
  <c r="U11" i="22" s="1"/>
  <c r="BD12" i="22"/>
  <c r="U32" i="24"/>
  <c r="I35" i="24"/>
  <c r="AH57" i="22"/>
  <c r="AG57" i="22"/>
  <c r="E12" i="22"/>
  <c r="E11" i="22" s="1"/>
  <c r="Y57" i="22"/>
  <c r="BG38" i="22"/>
  <c r="J12" i="22"/>
  <c r="J11" i="22" s="1"/>
  <c r="R44" i="22"/>
  <c r="Q38" i="22"/>
  <c r="K38" i="22"/>
  <c r="I12" i="22"/>
  <c r="I11" i="22" s="1"/>
  <c r="O12" i="22"/>
  <c r="O11" i="22" s="1"/>
  <c r="O57" i="22" s="1"/>
  <c r="F12" i="22"/>
  <c r="F11" i="22" s="1"/>
  <c r="G38" i="22"/>
  <c r="N57" i="22"/>
  <c r="AD57" i="22"/>
  <c r="E42" i="22"/>
  <c r="U57" i="22" l="1"/>
  <c r="BD11" i="22"/>
  <c r="F57" i="22"/>
  <c r="F58" i="22" s="1"/>
  <c r="E57" i="22"/>
  <c r="I57" i="22"/>
  <c r="I60" i="22" s="1"/>
  <c r="M60" i="22" s="1"/>
  <c r="G57" i="22"/>
  <c r="G59" i="22" s="1"/>
  <c r="AX57" i="22"/>
  <c r="Z57" i="22"/>
  <c r="AS57" i="22"/>
  <c r="L32" i="24"/>
  <c r="L35" i="24" s="1"/>
  <c r="J32" i="24"/>
  <c r="I39" i="24" s="1"/>
  <c r="AO32" i="24"/>
  <c r="AO36" i="24" s="1"/>
  <c r="BA32" i="24"/>
  <c r="BA37" i="24" s="1"/>
  <c r="AH32" i="24"/>
  <c r="AG37" i="24" s="1"/>
  <c r="F32" i="24"/>
  <c r="G32" i="24"/>
  <c r="G10" i="24" s="1"/>
  <c r="M35" i="24"/>
  <c r="Q35" i="24" s="1"/>
  <c r="U35" i="24" s="1"/>
  <c r="Y35" i="24" s="1"/>
  <c r="U36" i="24"/>
  <c r="AE57" i="22"/>
  <c r="AO57" i="22"/>
  <c r="Q57" i="22"/>
  <c r="AT57" i="22"/>
  <c r="R57" i="22"/>
  <c r="AC36" i="24"/>
  <c r="AS37" i="24"/>
  <c r="AK37" i="24"/>
  <c r="K57" i="22"/>
  <c r="AW57" i="22"/>
  <c r="BF38" i="22"/>
  <c r="BF11" i="22" s="1"/>
  <c r="AL57" i="22"/>
  <c r="J57" i="22"/>
  <c r="J58" i="22" s="1"/>
  <c r="Y36" i="24"/>
  <c r="M37" i="24"/>
  <c r="M36" i="24"/>
  <c r="AW37" i="24"/>
  <c r="AW36" i="24"/>
  <c r="BK38" i="24"/>
  <c r="U37" i="24"/>
  <c r="Q37" i="24"/>
  <c r="Q36" i="24"/>
  <c r="BD57" i="22"/>
  <c r="BG11" i="22"/>
  <c r="Q60" i="22" l="1"/>
  <c r="U60" i="22" s="1"/>
  <c r="Y60" i="22" s="1"/>
  <c r="AC60" i="22" s="1"/>
  <c r="AG60" i="22" s="1"/>
  <c r="AK60" i="22" s="1"/>
  <c r="AO60" i="22" s="1"/>
  <c r="AS60" i="22" s="1"/>
  <c r="AW60" i="22" s="1"/>
  <c r="BA60" i="22" s="1"/>
  <c r="K59" i="22"/>
  <c r="O59" i="22" s="1"/>
  <c r="S59" i="22" s="1"/>
  <c r="W59" i="22" s="1"/>
  <c r="AA59" i="22" s="1"/>
  <c r="AE59" i="22" s="1"/>
  <c r="AI59" i="22" s="1"/>
  <c r="AM59" i="22" s="1"/>
  <c r="AQ59" i="22" s="1"/>
  <c r="AU59" i="22" s="1"/>
  <c r="AY59" i="22" s="1"/>
  <c r="I38" i="24"/>
  <c r="I36" i="24"/>
  <c r="AG36" i="24"/>
  <c r="BA36" i="24"/>
  <c r="I37" i="24"/>
  <c r="P35" i="24"/>
  <c r="T35" i="24" s="1"/>
  <c r="AO37" i="24"/>
  <c r="J35" i="24"/>
  <c r="N35" i="24" s="1"/>
  <c r="M38" i="24" s="1"/>
  <c r="AC37" i="24"/>
  <c r="AS36" i="24"/>
  <c r="Y37" i="24"/>
  <c r="AC35" i="24"/>
  <c r="AG35" i="24" s="1"/>
  <c r="AK35" i="24" s="1"/>
  <c r="AO35" i="24" s="1"/>
  <c r="AS35" i="24" s="1"/>
  <c r="AW35" i="24" s="1"/>
  <c r="BA35" i="24" s="1"/>
  <c r="AK36" i="24"/>
  <c r="N58" i="22"/>
  <c r="X35" i="24" l="1"/>
  <c r="AB35" i="24" s="1"/>
  <c r="R35" i="24"/>
  <c r="Q38" i="24" s="1"/>
  <c r="M39" i="24"/>
  <c r="R58" i="22"/>
  <c r="V35" i="24" l="1"/>
  <c r="U38" i="24" s="1"/>
  <c r="Q39" i="24"/>
  <c r="AF35" i="24"/>
  <c r="V58" i="22"/>
  <c r="U39" i="24" l="1"/>
  <c r="Z35" i="24"/>
  <c r="Y38" i="24" s="1"/>
  <c r="AJ35" i="24"/>
  <c r="Z58" i="22"/>
  <c r="AD35" i="24" l="1"/>
  <c r="AC39" i="24" s="1"/>
  <c r="Y39" i="24"/>
  <c r="AN35" i="24"/>
  <c r="AD58" i="22"/>
  <c r="AC38" i="24" l="1"/>
  <c r="AH35" i="24"/>
  <c r="AG39" i="24" s="1"/>
  <c r="AR35" i="24"/>
  <c r="AH58" i="22"/>
  <c r="AG38" i="24" l="1"/>
  <c r="AL35" i="24"/>
  <c r="AK38" i="24" s="1"/>
  <c r="AV35" i="24"/>
  <c r="AL58" i="22"/>
  <c r="AK39" i="24" l="1"/>
  <c r="AP35" i="24"/>
  <c r="AT35" i="24" s="1"/>
  <c r="AZ35" i="24"/>
  <c r="AP58" i="22"/>
  <c r="AO38" i="24" l="1"/>
  <c r="AO39" i="24"/>
  <c r="AS39" i="24"/>
  <c r="AS38" i="24"/>
  <c r="AX35" i="24"/>
  <c r="BD35" i="24"/>
  <c r="AT58" i="22"/>
  <c r="AW38" i="24" l="1"/>
  <c r="BB35" i="24"/>
  <c r="AW39" i="24"/>
  <c r="AX58" i="22"/>
  <c r="BA38" i="24" l="1"/>
  <c r="BA39" i="24"/>
  <c r="BE13" i="24" l="1"/>
  <c r="BE32" i="24" s="1"/>
  <c r="BF13" i="24"/>
  <c r="BF32" i="24" s="1"/>
  <c r="BF35" i="24" s="1"/>
  <c r="BI32" i="24" l="1"/>
  <c r="BK40" i="24" l="1"/>
  <c r="BK36" i="24"/>
  <c r="BH32" i="24" l="1"/>
  <c r="BK35" i="24" s="1"/>
  <c r="H32" i="24"/>
  <c r="H10" i="24" s="1"/>
  <c r="BJ32" i="24" l="1"/>
  <c r="BK13" i="24"/>
  <c r="F42" i="24" l="1"/>
  <c r="B42" i="24"/>
  <c r="BI42" i="24" l="1"/>
  <c r="L42" i="24"/>
  <c r="T42" i="24"/>
  <c r="P42" i="24"/>
  <c r="X42" i="24"/>
  <c r="AB42" i="24"/>
  <c r="AF42" i="24"/>
  <c r="AJ42" i="24"/>
  <c r="AN42" i="24"/>
  <c r="AR42" i="24"/>
  <c r="AV42" i="24"/>
  <c r="AZ42" i="24"/>
  <c r="BD42" i="24"/>
  <c r="BF42" i="24"/>
  <c r="E42" i="24"/>
  <c r="D42" i="24"/>
</calcChain>
</file>

<file path=xl/sharedStrings.xml><?xml version="1.0" encoding="utf-8"?>
<sst xmlns="http://schemas.openxmlformats.org/spreadsheetml/2006/main" count="422" uniqueCount="223">
  <si>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</si>
  <si>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</si>
  <si>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</si>
  <si>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</si>
  <si>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</si>
  <si>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</si>
  <si>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</si>
  <si>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</si>
  <si>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</si>
  <si>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</si>
  <si>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</si>
  <si>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</si>
  <si>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</si>
  <si>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</si>
  <si>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</si>
  <si>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</si>
  <si>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</si>
  <si>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</si>
  <si>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</si>
  <si>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</si>
  <si>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</si>
  <si>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</si>
  <si>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</si>
  <si>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</si>
  <si>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</si>
  <si>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</si>
  <si>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</si>
  <si>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</si>
  <si>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</si>
  <si>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Risk Management Insurance (103241)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</si>
  <si>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</si>
  <si>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</si>
  <si>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</si>
  <si>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</si>
  <si>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</si>
  <si>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</si>
  <si>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</si>
  <si>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</si>
  <si>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</si>
  <si>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</si>
  <si>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</si>
  <si>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</si>
  <si>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</si>
  <si>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</si>
  <si>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</si>
  <si>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</si>
  <si>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</si>
  <si>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</si>
  <si>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</si>
  <si>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</si>
  <si>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</si>
  <si>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</si>
  <si>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</si>
  <si>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</si>
  <si>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</si>
  <si>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</si>
  <si>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</si>
  <si>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</si>
  <si>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</si>
  <si>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</si>
  <si>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</si>
  <si>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</si>
  <si>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</si>
  <si>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</si>
  <si>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</si>
  <si>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</si>
  <si>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</si>
  <si>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</si>
  <si>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</si>
  <si>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</si>
  <si>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</si>
  <si>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</si>
  <si>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</si>
  <si>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</si>
  <si>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</si>
  <si>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</si>
  <si>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</si>
  <si>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</si>
  <si>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</si>
  <si>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</si>
  <si>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</si>
  <si>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</si>
  <si>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</si>
  <si>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</si>
  <si>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</si>
  <si>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</si>
  <si>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</si>
  <si>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</si>
  <si>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</si>
  <si>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</si>
  <si>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</si>
  <si>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</si>
  <si>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</si>
  <si>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</si>
  <si>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</si>
  <si>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</si>
  <si>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</si>
  <si>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</si>
  <si>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</si>
  <si>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</si>
  <si>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</si>
  <si>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</si>
  <si>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</si>
  <si>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</si>
  <si>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</si>
  <si>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</si>
  <si>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</si>
  <si>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</si>
  <si>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</si>
  <si>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</si>
  <si>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</si>
  <si>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</si>
  <si>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</si>
  <si>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</si>
  <si>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</si>
  <si>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</si>
  <si>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</si>
  <si>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</si>
  <si>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</si>
  <si>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</si>
  <si>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</si>
  <si>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</si>
  <si>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</si>
  <si>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</si>
  <si>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</si>
  <si>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</si>
  <si>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</si>
  <si>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</si>
  <si>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</si>
  <si>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</si>
  <si>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</si>
  <si>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</si>
  <si>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</si>
  <si>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</si>
  <si>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</si>
  <si>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</si>
  <si>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</si>
  <si>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</si>
  <si>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</si>
  <si>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</si>
  <si>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</si>
  <si>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</si>
  <si>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Additional Facilities</t>
  </si>
  <si>
    <t>Florida PALM FY 2025 - 2026 SSI Contract Detail FYTD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</si>
  <si>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</si>
  <si>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</si>
  <si>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</si>
  <si>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</si>
  <si>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</si>
  <si>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</si>
  <si>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</si>
  <si>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</si>
  <si>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</si>
  <si>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</si>
  <si>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</si>
  <si>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</si>
  <si>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Florida PALM FY 2025 - 2026 Spend Plan Summary FYTD</t>
  </si>
  <si>
    <t>CF 2025-26</t>
  </si>
  <si>
    <t xml:space="preserve">OAC (DW/BI)
- DEV: $53,219.00
- Test: $63,779.00
- DR: $94,238.00
- Production: $194,227.00 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</si>
  <si>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</si>
  <si>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</si>
  <si>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</si>
  <si>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</si>
  <si>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</si>
  <si>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</si>
  <si>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</si>
  <si>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FY 2025-26 CF</t>
  </si>
  <si>
    <t>Quote</t>
  </si>
  <si>
    <t>Quantity/Months</t>
  </si>
  <si>
    <t>Florida PALM FY 2025 - 2026 Oracle Summary FYTD</t>
  </si>
  <si>
    <t xml:space="preserve">Completion of Mock Go-Lives (Dry Run #3) </t>
  </si>
  <si>
    <t xml:space="preserve">Completion of Disaster Recovery Testing </t>
  </si>
  <si>
    <t>Completion of Performance Testing</t>
  </si>
  <si>
    <t xml:space="preserve">Completion of Penetration Testing </t>
  </si>
  <si>
    <t xml:space="preserve">Completion of Mock Go-Lives (Dry Run #2) </t>
  </si>
  <si>
    <t>Support of UAT Segment III</t>
  </si>
  <si>
    <t>Completion of Interface Testing Segment II</t>
  </si>
  <si>
    <t>Completion of Payroll Parallel Testing</t>
  </si>
  <si>
    <t>Support of UAT Segment II</t>
  </si>
  <si>
    <t xml:space="preserve">Completion of Mock Go-Lives (Dry Run #1) </t>
  </si>
  <si>
    <t>Total Deliverable Cost FY 25-26</t>
  </si>
  <si>
    <t>Description</t>
  </si>
  <si>
    <t>Reconciles to ALRR</t>
  </si>
  <si>
    <t>Total Paid/Total Release</t>
  </si>
  <si>
    <t>Total Release/Total Appropriation</t>
  </si>
  <si>
    <t>Total Paid/Total Projected FYTD</t>
  </si>
  <si>
    <t>Total Incurred/Total Projected FYTD</t>
  </si>
  <si>
    <t>FY 2025 - 2026 Spend Plan Footnotes</t>
  </si>
  <si>
    <t>Completion of Employee Self-Service Build</t>
  </si>
  <si>
    <t>Completion of System Test DW/BI</t>
  </si>
  <si>
    <t>Completion of Mock Conversion IV</t>
  </si>
  <si>
    <t>Completion of Interface Testing Segment I</t>
  </si>
  <si>
    <t>Support of UAT Segment I</t>
  </si>
  <si>
    <t>Completion of System Test Segment III</t>
  </si>
  <si>
    <t>IM Services (Reduced Monthly by $3,715 SNow Credit)</t>
  </si>
  <si>
    <t>Solution Software Support (Reduced by $4,980 for A7 credit)</t>
  </si>
  <si>
    <t xml:space="preserve">Financials Analytics (DW/BI) </t>
  </si>
  <si>
    <t>UAT-QA D5 Final Assessment Report</t>
  </si>
  <si>
    <t>UAT-QA D4 Deployment of Streamline Testing Efforts and Regression Testing Automation</t>
  </si>
  <si>
    <t>UAT-QA D3 Report Providing Confirmation of Functional / Non-Functional Requirements and Agencies Ability to Comply with Financial Regulations</t>
  </si>
  <si>
    <t xml:space="preserve">UAT-QA D2 Standardized UAT and Automation Testing Plan </t>
  </si>
  <si>
    <t>UAT-QA D1 Project Schedule</t>
  </si>
  <si>
    <t>PALM Readiness Deliverables</t>
  </si>
  <si>
    <t>Total Projected</t>
  </si>
  <si>
    <t>Quantity</t>
  </si>
  <si>
    <t>Rate</t>
  </si>
  <si>
    <t>Item Description</t>
  </si>
  <si>
    <t>Florida PALM FY 2025 - 2026 PALM Readiness Detail FYTD</t>
  </si>
  <si>
    <t xml:space="preserve">Florida PALM-UAT </t>
  </si>
  <si>
    <t>FY 25-26 Total Appropriation</t>
  </si>
  <si>
    <t>Data Processing Services (210000)</t>
  </si>
  <si>
    <t>Florida PALM Unprojected Project Reserves</t>
  </si>
  <si>
    <t>FY 25-26 GAA Appropriated</t>
  </si>
  <si>
    <t>Salaries &amp; Benefits (010000) IRTF</t>
  </si>
  <si>
    <t>Salaries &amp; Benefits (010000) GRF</t>
  </si>
  <si>
    <t>DMS HR Transfer (107040) IRTF</t>
  </si>
  <si>
    <t>DMS HR Transfer (107040) GRF</t>
  </si>
  <si>
    <t>Completion of Mock Conversion III (UAT)</t>
  </si>
  <si>
    <t>FY 24-25 Revert &amp; Appropriated</t>
  </si>
  <si>
    <t>5,1</t>
  </si>
  <si>
    <t>As of July 31, 2025</t>
  </si>
  <si>
    <t xml:space="preserve">Develop the Deployment and Contingency Plan </t>
  </si>
  <si>
    <t>Contractor hours projected and incurred amounts were greater than anticipated due to June 2025 hours not being projected to be incurred in July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</si>
</sst>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z val="11"/>
      <color theme="7" tint="0.39997558519241921"/>
      <name val="Arial"/>
      <family val="2"/>
    </font>
    <font>
      <b/>
      <sz val="12"/>
      <color theme="4" tint="0.7999816888943144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0" fontId="18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3" fillId="0" borderId="0" applyBorder="0"/>
    <xf numFmtId="0" fontId="25" fillId="0" borderId="0"/>
    <xf numFmtId="0" fontId="18" fillId="0" borderId="0"/>
  </cellStyleXfs>
  <cellXfs count="59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9" borderId="16" xfId="0" applyFont="1" applyFill="1" applyBorder="1" applyAlignment="1">
      <alignment vertical="center"/>
    </xf>
    <xf numFmtId="0" fontId="9" fillId="9" borderId="16" xfId="0" applyFont="1" applyFill="1" applyBorder="1" applyAlignment="1">
      <alignment horizontal="left" vertical="center"/>
    </xf>
    <xf numFmtId="0" fontId="9" fillId="9" borderId="40" xfId="0" applyFont="1" applyFill="1" applyBorder="1" applyAlignment="1">
      <alignment vertical="center"/>
    </xf>
    <xf numFmtId="44" fontId="9" fillId="4" borderId="2" xfId="1" applyFont="1" applyFill="1" applyBorder="1" applyAlignment="1">
      <alignment horizontal="left" vertical="center" wrapText="1"/>
    </xf>
    <xf numFmtId="44" fontId="9" fillId="4" borderId="17" xfId="1" applyFont="1" applyFill="1" applyBorder="1" applyAlignment="1">
      <alignment horizontal="left" vertical="center" wrapText="1"/>
    </xf>
    <xf numFmtId="0" fontId="13" fillId="0" borderId="45" xfId="0" applyFont="1" applyBorder="1" applyAlignment="1">
      <alignment horizontal="right"/>
    </xf>
    <xf numFmtId="0" fontId="13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13" fillId="0" borderId="0" xfId="0" applyNumberFormat="1" applyFont="1" applyAlignment="1">
      <alignment horizontal="left" wrapText="1"/>
    </xf>
    <xf numFmtId="44" fontId="8" fillId="19" borderId="59" xfId="4" applyNumberFormat="1" applyFont="1" applyFill="1" applyBorder="1"/>
    <xf numFmtId="0" fontId="19" fillId="19" borderId="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vertical="center"/>
    </xf>
    <xf numFmtId="0" fontId="13" fillId="0" borderId="49" xfId="0" applyFont="1" applyBorder="1" applyAlignment="1">
      <alignment horizontal="right"/>
    </xf>
    <xf numFmtId="0" fontId="13" fillId="0" borderId="57" xfId="0" applyFont="1" applyBorder="1" applyAlignment="1">
      <alignment horizontal="right"/>
    </xf>
    <xf numFmtId="44" fontId="9" fillId="22" borderId="17" xfId="1" applyFont="1" applyFill="1" applyBorder="1" applyAlignment="1">
      <alignment horizontal="right" vertical="center" wrapText="1"/>
    </xf>
    <xf numFmtId="17" fontId="9" fillId="6" borderId="8" xfId="0" applyNumberFormat="1" applyFont="1" applyFill="1" applyBorder="1" applyAlignment="1">
      <alignment vertical="center" wrapText="1"/>
    </xf>
    <xf numFmtId="17" fontId="9" fillId="6" borderId="14" xfId="0" applyNumberFormat="1" applyFont="1" applyFill="1" applyBorder="1" applyAlignment="1">
      <alignment vertical="center" wrapText="1"/>
    </xf>
    <xf numFmtId="44" fontId="15" fillId="18" borderId="4" xfId="1" applyFont="1" applyFill="1" applyBorder="1" applyAlignment="1">
      <alignment horizontal="left" vertical="center" wrapText="1"/>
    </xf>
    <xf numFmtId="0" fontId="9" fillId="9" borderId="30" xfId="0" applyFont="1" applyFill="1" applyBorder="1" applyAlignment="1">
      <alignment vertical="center"/>
    </xf>
    <xf numFmtId="44" fontId="10" fillId="0" borderId="50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vertical="center" wrapText="1"/>
    </xf>
    <xf numFmtId="44" fontId="9" fillId="13" borderId="4" xfId="1" applyFont="1" applyFill="1" applyBorder="1" applyAlignment="1">
      <alignment horizontal="left" vertical="center" wrapText="1"/>
    </xf>
    <xf numFmtId="44" fontId="10" fillId="13" borderId="68" xfId="1" applyFont="1" applyFill="1" applyBorder="1" applyAlignment="1">
      <alignment horizontal="left" vertical="center" wrapText="1"/>
    </xf>
    <xf numFmtId="44" fontId="10" fillId="13" borderId="89" xfId="1" applyFont="1" applyFill="1" applyBorder="1" applyAlignment="1">
      <alignment horizontal="left" vertical="center" wrapText="1"/>
    </xf>
    <xf numFmtId="44" fontId="9" fillId="7" borderId="4" xfId="1" applyFont="1" applyFill="1" applyBorder="1" applyAlignment="1">
      <alignment horizontal="left" vertical="center" wrapText="1"/>
    </xf>
    <xf numFmtId="44" fontId="9" fillId="5" borderId="44" xfId="1" applyFont="1" applyFill="1" applyBorder="1" applyAlignment="1">
      <alignment horizontal="left" vertical="center" wrapText="1"/>
    </xf>
    <xf numFmtId="44" fontId="9" fillId="8" borderId="44" xfId="1" applyFont="1" applyFill="1" applyBorder="1" applyAlignment="1">
      <alignment horizontal="left" vertical="center" wrapText="1"/>
    </xf>
    <xf numFmtId="44" fontId="9" fillId="12" borderId="21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horizontal="left" vertical="center" wrapText="1"/>
    </xf>
    <xf numFmtId="44" fontId="10" fillId="12" borderId="91" xfId="1" applyFont="1" applyFill="1" applyBorder="1" applyAlignment="1">
      <alignment horizontal="left" vertical="center" wrapText="1"/>
    </xf>
    <xf numFmtId="44" fontId="10" fillId="12" borderId="54" xfId="1" applyFont="1" applyFill="1" applyBorder="1" applyAlignment="1">
      <alignment horizontal="left" vertical="center" wrapText="1"/>
    </xf>
    <xf numFmtId="44" fontId="9" fillId="6" borderId="21" xfId="1" applyFont="1" applyFill="1" applyBorder="1" applyAlignment="1">
      <alignment horizontal="left" vertical="center" wrapText="1"/>
    </xf>
    <xf numFmtId="44" fontId="9" fillId="14" borderId="44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vertical="center" wrapText="1"/>
    </xf>
    <xf numFmtId="44" fontId="10" fillId="0" borderId="50" xfId="1" applyFont="1" applyFill="1" applyBorder="1" applyAlignment="1">
      <alignment vertical="center" wrapText="1"/>
    </xf>
    <xf numFmtId="0" fontId="12" fillId="0" borderId="53" xfId="0" applyFont="1" applyBorder="1" applyAlignment="1">
      <alignment wrapText="1"/>
    </xf>
    <xf numFmtId="44" fontId="10" fillId="12" borderId="49" xfId="1" applyFont="1" applyFill="1" applyBorder="1" applyAlignment="1">
      <alignment horizontal="left" vertical="center" wrapText="1"/>
    </xf>
    <xf numFmtId="44" fontId="10" fillId="13" borderId="50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6" borderId="45" xfId="0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wrapText="1"/>
    </xf>
    <xf numFmtId="0" fontId="8" fillId="7" borderId="34" xfId="0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 wrapText="1"/>
    </xf>
    <xf numFmtId="44" fontId="8" fillId="13" borderId="34" xfId="0" applyNumberFormat="1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/>
    </xf>
    <xf numFmtId="44" fontId="8" fillId="13" borderId="34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44" fontId="9" fillId="26" borderId="44" xfId="1" applyFont="1" applyFill="1" applyBorder="1" applyAlignment="1">
      <alignment horizontal="left" vertical="center" wrapText="1"/>
    </xf>
    <xf numFmtId="4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25" xfId="0" applyFont="1" applyBorder="1"/>
    <xf numFmtId="0" fontId="8" fillId="4" borderId="34" xfId="0" applyFont="1" applyFill="1" applyBorder="1" applyAlignment="1">
      <alignment wrapText="1"/>
    </xf>
    <xf numFmtId="0" fontId="8" fillId="10" borderId="34" xfId="0" applyFont="1" applyFill="1" applyBorder="1" applyAlignment="1">
      <alignment wrapText="1"/>
    </xf>
    <xf numFmtId="0" fontId="17" fillId="10" borderId="34" xfId="0" applyFont="1" applyFill="1" applyBorder="1" applyAlignment="1">
      <alignment wrapText="1"/>
    </xf>
    <xf numFmtId="0" fontId="8" fillId="10" borderId="28" xfId="0" applyFont="1" applyFill="1" applyBorder="1" applyAlignment="1">
      <alignment horizontal="right"/>
    </xf>
    <xf numFmtId="44" fontId="8" fillId="11" borderId="27" xfId="0" applyNumberFormat="1" applyFont="1" applyFill="1" applyBorder="1" applyAlignment="1">
      <alignment horizontal="center" wrapText="1"/>
    </xf>
    <xf numFmtId="44" fontId="13" fillId="0" borderId="36" xfId="0" applyNumberFormat="1" applyFont="1" applyBorder="1" applyAlignment="1">
      <alignment horizontal="center"/>
    </xf>
    <xf numFmtId="44" fontId="13" fillId="0" borderId="45" xfId="0" applyNumberFormat="1" applyFont="1" applyBorder="1" applyAlignment="1">
      <alignment horizontal="center"/>
    </xf>
    <xf numFmtId="44" fontId="13" fillId="0" borderId="34" xfId="0" applyNumberFormat="1" applyFont="1" applyBorder="1" applyAlignment="1">
      <alignment horizontal="center"/>
    </xf>
    <xf numFmtId="0" fontId="13" fillId="0" borderId="0" xfId="0" applyFont="1"/>
    <xf numFmtId="0" fontId="26" fillId="0" borderId="34" xfId="0" applyFont="1" applyBorder="1" applyAlignment="1">
      <alignment horizontal="left" wrapText="1" indent="2"/>
    </xf>
    <xf numFmtId="44" fontId="26" fillId="0" borderId="39" xfId="0" applyNumberFormat="1" applyFont="1" applyBorder="1" applyAlignment="1">
      <alignment wrapText="1"/>
    </xf>
    <xf numFmtId="44" fontId="13" fillId="0" borderId="27" xfId="0" applyNumberFormat="1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44" fontId="8" fillId="11" borderId="27" xfId="0" applyNumberFormat="1" applyFont="1" applyFill="1" applyBorder="1" applyAlignment="1">
      <alignment horizontal="center"/>
    </xf>
    <xf numFmtId="44" fontId="8" fillId="10" borderId="36" xfId="0" applyNumberFormat="1" applyFont="1" applyFill="1" applyBorder="1" applyAlignment="1">
      <alignment wrapText="1"/>
    </xf>
    <xf numFmtId="44" fontId="17" fillId="10" borderId="36" xfId="0" applyNumberFormat="1" applyFont="1" applyFill="1" applyBorder="1" applyAlignment="1">
      <alignment wrapText="1"/>
    </xf>
    <xf numFmtId="44" fontId="17" fillId="10" borderId="39" xfId="0" applyNumberFormat="1" applyFont="1" applyFill="1" applyBorder="1" applyAlignment="1">
      <alignment wrapText="1"/>
    </xf>
    <xf numFmtId="0" fontId="8" fillId="15" borderId="91" xfId="0" applyFont="1" applyFill="1" applyBorder="1" applyAlignment="1">
      <alignment horizontal="right"/>
    </xf>
    <xf numFmtId="44" fontId="21" fillId="0" borderId="39" xfId="0" applyNumberFormat="1" applyFont="1" applyBorder="1" applyAlignment="1">
      <alignment wrapText="1"/>
    </xf>
    <xf numFmtId="0" fontId="8" fillId="27" borderId="0" xfId="0" applyFont="1" applyFill="1" applyAlignment="1">
      <alignment horizontal="center"/>
    </xf>
    <xf numFmtId="0" fontId="8" fillId="27" borderId="60" xfId="0" applyFont="1" applyFill="1" applyBorder="1"/>
    <xf numFmtId="44" fontId="8" fillId="27" borderId="92" xfId="0" applyNumberFormat="1" applyFont="1" applyFill="1" applyBorder="1" applyAlignment="1">
      <alignment horizontal="left" vertical="center"/>
    </xf>
    <xf numFmtId="44" fontId="8" fillId="27" borderId="95" xfId="0" applyNumberFormat="1" applyFont="1" applyFill="1" applyBorder="1" applyAlignment="1">
      <alignment horizontal="left" vertical="center" wrapText="1"/>
    </xf>
    <xf numFmtId="44" fontId="8" fillId="27" borderId="0" xfId="4" applyNumberFormat="1" applyFont="1" applyFill="1" applyBorder="1" applyAlignment="1">
      <alignment horizontal="left"/>
    </xf>
    <xf numFmtId="44" fontId="8" fillId="27" borderId="101" xfId="4" applyNumberFormat="1" applyFont="1" applyFill="1" applyBorder="1" applyAlignment="1">
      <alignment horizontal="left"/>
    </xf>
    <xf numFmtId="0" fontId="8" fillId="15" borderId="87" xfId="0" applyFont="1" applyFill="1" applyBorder="1" applyAlignment="1">
      <alignment horizontal="right"/>
    </xf>
    <xf numFmtId="0" fontId="8" fillId="0" borderId="47" xfId="0" applyFont="1" applyBorder="1"/>
    <xf numFmtId="44" fontId="8" fillId="13" borderId="46" xfId="0" applyNumberFormat="1" applyFont="1" applyFill="1" applyBorder="1" applyAlignment="1">
      <alignment horizontal="center" wrapText="1"/>
    </xf>
    <xf numFmtId="44" fontId="13" fillId="0" borderId="46" xfId="0" applyNumberFormat="1" applyFont="1" applyBorder="1" applyAlignment="1">
      <alignment horizontal="center"/>
    </xf>
    <xf numFmtId="44" fontId="8" fillId="13" borderId="46" xfId="0" applyNumberFormat="1" applyFont="1" applyFill="1" applyBorder="1" applyAlignment="1">
      <alignment horizontal="center"/>
    </xf>
    <xf numFmtId="44" fontId="15" fillId="27" borderId="101" xfId="4" applyNumberFormat="1" applyFont="1" applyFill="1" applyBorder="1" applyAlignment="1">
      <alignment horizontal="left"/>
    </xf>
    <xf numFmtId="44" fontId="15" fillId="26" borderId="80" xfId="4" applyNumberFormat="1" applyFont="1" applyFill="1" applyBorder="1"/>
    <xf numFmtId="44" fontId="15" fillId="18" borderId="99" xfId="4" applyNumberFormat="1" applyFont="1" applyFill="1" applyBorder="1"/>
    <xf numFmtId="44" fontId="8" fillId="12" borderId="46" xfId="0" applyNumberFormat="1" applyFont="1" applyFill="1" applyBorder="1" applyAlignment="1">
      <alignment horizontal="center"/>
    </xf>
    <xf numFmtId="44" fontId="8" fillId="12" borderId="46" xfId="0" applyNumberFormat="1" applyFont="1" applyFill="1" applyBorder="1" applyAlignment="1">
      <alignment horizontal="center" wrapText="1"/>
    </xf>
    <xf numFmtId="44" fontId="21" fillId="13" borderId="77" xfId="4" applyNumberFormat="1" applyFont="1" applyFill="1" applyBorder="1" applyAlignment="1">
      <alignment horizontal="left"/>
    </xf>
    <xf numFmtId="44" fontId="21" fillId="13" borderId="77" xfId="4" applyNumberFormat="1" applyFont="1" applyFill="1" applyBorder="1"/>
    <xf numFmtId="44" fontId="21" fillId="13" borderId="115" xfId="4" applyNumberFormat="1" applyFont="1" applyFill="1" applyBorder="1"/>
    <xf numFmtId="44" fontId="21" fillId="12" borderId="77" xfId="4" applyNumberFormat="1" applyFont="1" applyFill="1" applyBorder="1" applyAlignment="1">
      <alignment horizontal="left"/>
    </xf>
    <xf numFmtId="44" fontId="21" fillId="12" borderId="115" xfId="4" applyNumberFormat="1" applyFont="1" applyFill="1" applyBorder="1" applyAlignment="1">
      <alignment horizontal="left"/>
    </xf>
    <xf numFmtId="44" fontId="8" fillId="19" borderId="84" xfId="1" applyFont="1" applyFill="1" applyBorder="1"/>
    <xf numFmtId="44" fontId="8" fillId="17" borderId="58" xfId="1" applyFont="1" applyFill="1" applyBorder="1"/>
    <xf numFmtId="44" fontId="8" fillId="20" borderId="80" xfId="4" applyNumberFormat="1" applyFont="1" applyFill="1" applyBorder="1"/>
    <xf numFmtId="0" fontId="8" fillId="15" borderId="88" xfId="0" applyFont="1" applyFill="1" applyBorder="1" applyAlignment="1">
      <alignment horizontal="center"/>
    </xf>
    <xf numFmtId="44" fontId="8" fillId="15" borderId="103" xfId="0" applyNumberFormat="1" applyFont="1" applyFill="1" applyBorder="1" applyAlignment="1">
      <alignment horizontal="center" vertical="center"/>
    </xf>
    <xf numFmtId="44" fontId="8" fillId="28" borderId="120" xfId="4" applyNumberFormat="1" applyFont="1" applyFill="1" applyBorder="1"/>
    <xf numFmtId="44" fontId="8" fillId="2" borderId="117" xfId="4" applyNumberFormat="1" applyFont="1" applyFill="1" applyBorder="1" applyAlignment="1">
      <alignment horizontal="left"/>
    </xf>
    <xf numFmtId="44" fontId="8" fillId="13" borderId="118" xfId="4" applyNumberFormat="1" applyFont="1" applyFill="1" applyBorder="1"/>
    <xf numFmtId="44" fontId="17" fillId="12" borderId="118" xfId="4" applyNumberFormat="1" applyFont="1" applyFill="1" applyBorder="1" applyAlignment="1">
      <alignment horizontal="left"/>
    </xf>
    <xf numFmtId="44" fontId="17" fillId="13" borderId="121" xfId="4" applyNumberFormat="1" applyFont="1" applyFill="1" applyBorder="1"/>
    <xf numFmtId="44" fontId="8" fillId="15" borderId="91" xfId="4" applyNumberFormat="1" applyFont="1" applyFill="1" applyBorder="1"/>
    <xf numFmtId="0" fontId="8" fillId="15" borderId="90" xfId="0" applyFont="1" applyFill="1" applyBorder="1" applyAlignment="1">
      <alignment horizontal="center"/>
    </xf>
    <xf numFmtId="44" fontId="8" fillId="15" borderId="13" xfId="0" applyNumberFormat="1" applyFont="1" applyFill="1" applyBorder="1" applyAlignment="1">
      <alignment horizontal="center" vertical="center"/>
    </xf>
    <xf numFmtId="44" fontId="8" fillId="28" borderId="124" xfId="4" applyNumberFormat="1" applyFont="1" applyFill="1" applyBorder="1"/>
    <xf numFmtId="44" fontId="8" fillId="2" borderId="125" xfId="4" applyNumberFormat="1" applyFont="1" applyFill="1" applyBorder="1" applyAlignment="1">
      <alignment horizontal="left"/>
    </xf>
    <xf numFmtId="44" fontId="8" fillId="13" borderId="119" xfId="4" applyNumberFormat="1" applyFont="1" applyFill="1" applyBorder="1"/>
    <xf numFmtId="44" fontId="17" fillId="12" borderId="119" xfId="4" applyNumberFormat="1" applyFont="1" applyFill="1" applyBorder="1" applyAlignment="1">
      <alignment horizontal="left"/>
    </xf>
    <xf numFmtId="44" fontId="17" fillId="13" borderId="122" xfId="4" applyNumberFormat="1" applyFont="1" applyFill="1" applyBorder="1"/>
    <xf numFmtId="44" fontId="8" fillId="15" borderId="87" xfId="4" applyNumberFormat="1" applyFont="1" applyFill="1" applyBorder="1"/>
    <xf numFmtId="44" fontId="8" fillId="19" borderId="80" xfId="0" applyNumberFormat="1" applyFont="1" applyFill="1" applyBorder="1" applyAlignment="1">
      <alignment horizontal="center" vertical="center"/>
    </xf>
    <xf numFmtId="0" fontId="15" fillId="25" borderId="46" xfId="0" applyFont="1" applyFill="1" applyBorder="1" applyAlignment="1">
      <alignment horizontal="center" vertical="center" wrapText="1"/>
    </xf>
    <xf numFmtId="0" fontId="15" fillId="23" borderId="46" xfId="0" applyFont="1" applyFill="1" applyBorder="1" applyAlignment="1">
      <alignment horizontal="center" vertical="center" wrapText="1"/>
    </xf>
    <xf numFmtId="0" fontId="8" fillId="15" borderId="48" xfId="0" applyFont="1" applyFill="1" applyBorder="1" applyAlignment="1">
      <alignment horizontal="center"/>
    </xf>
    <xf numFmtId="0" fontId="8" fillId="15" borderId="49" xfId="0" applyFont="1" applyFill="1" applyBorder="1" applyAlignment="1">
      <alignment horizontal="right"/>
    </xf>
    <xf numFmtId="44" fontId="8" fillId="15" borderId="26" xfId="0" applyNumberFormat="1" applyFont="1" applyFill="1" applyBorder="1" applyAlignment="1">
      <alignment horizontal="center" vertical="center"/>
    </xf>
    <xf numFmtId="44" fontId="8" fillId="28" borderId="127" xfId="4" applyNumberFormat="1" applyFont="1" applyFill="1" applyBorder="1"/>
    <xf numFmtId="44" fontId="8" fillId="2" borderId="97" xfId="4" applyNumberFormat="1" applyFont="1" applyFill="1" applyBorder="1" applyAlignment="1">
      <alignment horizontal="left"/>
    </xf>
    <xf numFmtId="44" fontId="8" fillId="13" borderId="126" xfId="4" applyNumberFormat="1" applyFont="1" applyFill="1" applyBorder="1"/>
    <xf numFmtId="44" fontId="17" fillId="12" borderId="126" xfId="4" applyNumberFormat="1" applyFont="1" applyFill="1" applyBorder="1" applyAlignment="1">
      <alignment horizontal="left"/>
    </xf>
    <xf numFmtId="44" fontId="17" fillId="13" borderId="98" xfId="4" applyNumberFormat="1" applyFont="1" applyFill="1" applyBorder="1"/>
    <xf numFmtId="44" fontId="8" fillId="15" borderId="49" xfId="4" applyNumberFormat="1" applyFont="1" applyFill="1" applyBorder="1"/>
    <xf numFmtId="0" fontId="8" fillId="6" borderId="33" xfId="0" applyFont="1" applyFill="1" applyBorder="1" applyAlignment="1">
      <alignment horizontal="center" vertical="center" wrapText="1"/>
    </xf>
    <xf numFmtId="44" fontId="8" fillId="12" borderId="33" xfId="0" applyNumberFormat="1" applyFont="1" applyFill="1" applyBorder="1" applyAlignment="1">
      <alignment horizontal="center" wrapText="1"/>
    </xf>
    <xf numFmtId="44" fontId="13" fillId="0" borderId="33" xfId="0" applyNumberFormat="1" applyFont="1" applyBorder="1" applyAlignment="1">
      <alignment horizontal="center"/>
    </xf>
    <xf numFmtId="44" fontId="8" fillId="12" borderId="33" xfId="0" applyNumberFormat="1" applyFont="1" applyFill="1" applyBorder="1" applyAlignment="1">
      <alignment horizontal="center"/>
    </xf>
    <xf numFmtId="0" fontId="8" fillId="7" borderId="45" xfId="0" applyFont="1" applyFill="1" applyBorder="1" applyAlignment="1">
      <alignment horizontal="center" vertical="center" wrapText="1"/>
    </xf>
    <xf numFmtId="9" fontId="9" fillId="14" borderId="20" xfId="2" applyFont="1" applyFill="1" applyBorder="1" applyAlignment="1">
      <alignment horizontal="center" vertical="center" wrapText="1"/>
    </xf>
    <xf numFmtId="9" fontId="10" fillId="0" borderId="28" xfId="2" applyFont="1" applyFill="1" applyBorder="1" applyAlignment="1">
      <alignment horizontal="center" vertical="center" wrapText="1"/>
    </xf>
    <xf numFmtId="9" fontId="10" fillId="14" borderId="25" xfId="2" applyFont="1" applyFill="1" applyBorder="1" applyAlignment="1">
      <alignment horizontal="center" vertical="center" wrapText="1"/>
    </xf>
    <xf numFmtId="9" fontId="10" fillId="14" borderId="28" xfId="2" applyFont="1" applyFill="1" applyBorder="1" applyAlignment="1">
      <alignment horizontal="center" vertical="center" wrapText="1"/>
    </xf>
    <xf numFmtId="9" fontId="10" fillId="14" borderId="55" xfId="2" applyFont="1" applyFill="1" applyBorder="1" applyAlignment="1">
      <alignment horizontal="center" vertical="center" wrapText="1"/>
    </xf>
    <xf numFmtId="9" fontId="9" fillId="8" borderId="2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0" fillId="21" borderId="71" xfId="0" applyFont="1" applyFill="1" applyBorder="1" applyAlignment="1">
      <alignment horizontal="center"/>
    </xf>
    <xf numFmtId="0" fontId="20" fillId="21" borderId="72" xfId="0" applyFont="1" applyFill="1" applyBorder="1" applyAlignment="1">
      <alignment horizontal="center"/>
    </xf>
    <xf numFmtId="44" fontId="9" fillId="5" borderId="12" xfId="1" applyFont="1" applyFill="1" applyBorder="1" applyAlignment="1">
      <alignment horizontal="left" vertical="center" wrapText="1"/>
    </xf>
    <xf numFmtId="44" fontId="9" fillId="6" borderId="13" xfId="1" applyFont="1" applyFill="1" applyBorder="1" applyAlignment="1">
      <alignment vertical="center" wrapText="1"/>
    </xf>
    <xf numFmtId="44" fontId="9" fillId="6" borderId="14" xfId="1" applyFont="1" applyFill="1" applyBorder="1" applyAlignment="1">
      <alignment vertical="center" wrapText="1"/>
    </xf>
    <xf numFmtId="44" fontId="9" fillId="7" borderId="15" xfId="1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6" fillId="0" borderId="36" xfId="0" applyNumberFormat="1" applyFont="1" applyBorder="1" applyAlignment="1">
      <alignment wrapText="1"/>
    </xf>
    <xf numFmtId="44" fontId="26" fillId="0" borderId="46" xfId="0" applyNumberFormat="1" applyFont="1" applyBorder="1" applyAlignment="1">
      <alignment wrapText="1"/>
    </xf>
    <xf numFmtId="44" fontId="21" fillId="0" borderId="36" xfId="0" applyNumberFormat="1" applyFont="1" applyBorder="1" applyAlignment="1">
      <alignment wrapText="1"/>
    </xf>
    <xf numFmtId="44" fontId="9" fillId="10" borderId="2" xfId="1" applyFont="1" applyFill="1" applyBorder="1" applyAlignment="1">
      <alignment horizontal="left" vertical="center" wrapText="1"/>
    </xf>
    <xf numFmtId="44" fontId="9" fillId="10" borderId="17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horizontal="left" vertical="center" wrapText="1"/>
    </xf>
    <xf numFmtId="44" fontId="9" fillId="10" borderId="37" xfId="1" applyFont="1" applyFill="1" applyBorder="1" applyAlignment="1">
      <alignment horizontal="left" vertical="center" wrapText="1"/>
    </xf>
    <xf numFmtId="44" fontId="9" fillId="10" borderId="104" xfId="1" applyFont="1" applyFill="1" applyBorder="1" applyAlignment="1">
      <alignment horizontal="left" vertical="center" wrapText="1"/>
    </xf>
    <xf numFmtId="44" fontId="10" fillId="14" borderId="88" xfId="1" applyFont="1" applyFill="1" applyBorder="1" applyAlignment="1">
      <alignment horizontal="left" vertical="center" wrapText="1"/>
    </xf>
    <xf numFmtId="44" fontId="9" fillId="10" borderId="22" xfId="1" applyFont="1" applyFill="1" applyBorder="1" applyAlignment="1">
      <alignment horizontal="left" vertical="center" wrapText="1"/>
    </xf>
    <xf numFmtId="44" fontId="9" fillId="10" borderId="30" xfId="1" applyFont="1" applyFill="1" applyBorder="1" applyAlignment="1">
      <alignment horizontal="left" vertical="center" wrapText="1"/>
    </xf>
    <xf numFmtId="44" fontId="9" fillId="10" borderId="31" xfId="1" applyFont="1" applyFill="1" applyBorder="1" applyAlignment="1">
      <alignment horizontal="left" vertical="center" wrapText="1"/>
    </xf>
    <xf numFmtId="44" fontId="10" fillId="14" borderId="48" xfId="1" applyFont="1" applyFill="1" applyBorder="1" applyAlignment="1">
      <alignment horizontal="left" vertical="center" wrapText="1"/>
    </xf>
    <xf numFmtId="44" fontId="9" fillId="10" borderId="16" xfId="1" applyFont="1" applyFill="1" applyBorder="1" applyAlignment="1">
      <alignment horizontal="left" vertical="center" wrapText="1"/>
    </xf>
    <xf numFmtId="44" fontId="9" fillId="10" borderId="32" xfId="1" applyFont="1" applyFill="1" applyBorder="1" applyAlignment="1">
      <alignment horizontal="left" vertical="center" wrapText="1"/>
    </xf>
    <xf numFmtId="44" fontId="10" fillId="14" borderId="56" xfId="1" applyFont="1" applyFill="1" applyBorder="1" applyAlignment="1">
      <alignment horizontal="left" vertical="center" wrapText="1"/>
    </xf>
    <xf numFmtId="0" fontId="10" fillId="0" borderId="16" xfId="0" applyFont="1" applyBorder="1" applyAlignment="1">
      <alignment vertical="center"/>
    </xf>
    <xf numFmtId="44" fontId="9" fillId="11" borderId="2" xfId="1" applyFont="1" applyFill="1" applyBorder="1" applyAlignment="1">
      <alignment vertical="center" wrapText="1"/>
    </xf>
    <xf numFmtId="44" fontId="10" fillId="0" borderId="33" xfId="1" applyFont="1" applyFill="1" applyBorder="1" applyAlignment="1">
      <alignment vertical="center" wrapText="1"/>
    </xf>
    <xf numFmtId="0" fontId="11" fillId="0" borderId="27" xfId="1" quotePrefix="1" applyNumberFormat="1" applyFont="1" applyFill="1" applyBorder="1" applyAlignment="1">
      <alignment vertical="center" wrapText="1"/>
    </xf>
    <xf numFmtId="44" fontId="10" fillId="0" borderId="34" xfId="1" applyFont="1" applyFill="1" applyBorder="1" applyAlignment="1">
      <alignment vertical="center" wrapText="1"/>
    </xf>
    <xf numFmtId="44" fontId="21" fillId="7" borderId="39" xfId="1" applyFont="1" applyFill="1" applyBorder="1" applyAlignment="1">
      <alignment vertical="center" wrapText="1"/>
    </xf>
    <xf numFmtId="44" fontId="9" fillId="12" borderId="18" xfId="1" applyFont="1" applyFill="1" applyBorder="1" applyAlignment="1">
      <alignment vertical="center" wrapText="1"/>
    </xf>
    <xf numFmtId="44" fontId="9" fillId="12" borderId="19" xfId="1" applyFont="1" applyFill="1" applyBorder="1" applyAlignment="1">
      <alignment vertical="center" wrapText="1"/>
    </xf>
    <xf numFmtId="44" fontId="9" fillId="13" borderId="3" xfId="1" applyFont="1" applyFill="1" applyBorder="1" applyAlignment="1">
      <alignment vertical="center" wrapText="1"/>
    </xf>
    <xf numFmtId="44" fontId="21" fillId="0" borderId="39" xfId="1" applyFont="1" applyFill="1" applyBorder="1" applyAlignment="1">
      <alignment vertical="center" wrapText="1"/>
    </xf>
    <xf numFmtId="44" fontId="17" fillId="7" borderId="38" xfId="1" applyFont="1" applyFill="1" applyBorder="1" applyAlignment="1">
      <alignment vertical="center" wrapText="1"/>
    </xf>
    <xf numFmtId="44" fontId="10" fillId="0" borderId="46" xfId="1" applyFont="1" applyFill="1" applyBorder="1" applyAlignment="1">
      <alignment vertical="center" wrapText="1"/>
    </xf>
    <xf numFmtId="44" fontId="10" fillId="0" borderId="36" xfId="1" applyFont="1" applyFill="1" applyBorder="1" applyAlignment="1">
      <alignment vertical="center" wrapText="1"/>
    </xf>
    <xf numFmtId="44" fontId="9" fillId="11" borderId="44" xfId="1" applyFont="1" applyFill="1" applyBorder="1" applyAlignment="1">
      <alignment vertical="center" wrapText="1"/>
    </xf>
    <xf numFmtId="44" fontId="10" fillId="11" borderId="36" xfId="1" applyFont="1" applyFill="1" applyBorder="1" applyAlignment="1">
      <alignment vertical="center" wrapText="1"/>
    </xf>
    <xf numFmtId="44" fontId="10" fillId="11" borderId="48" xfId="1" applyFont="1" applyFill="1" applyBorder="1" applyAlignment="1">
      <alignment vertical="center" wrapText="1"/>
    </xf>
    <xf numFmtId="44" fontId="10" fillId="11" borderId="88" xfId="1" applyFont="1" applyFill="1" applyBorder="1" applyAlignment="1">
      <alignment vertical="center" wrapText="1"/>
    </xf>
    <xf numFmtId="44" fontId="10" fillId="11" borderId="45" xfId="1" applyFont="1" applyFill="1" applyBorder="1" applyAlignment="1">
      <alignment vertical="center" wrapText="1"/>
    </xf>
    <xf numFmtId="44" fontId="21" fillId="7" borderId="50" xfId="1" applyFont="1" applyFill="1" applyBorder="1" applyAlignment="1">
      <alignment vertical="center" wrapText="1"/>
    </xf>
    <xf numFmtId="44" fontId="10" fillId="0" borderId="32" xfId="1" applyFont="1" applyFill="1" applyBorder="1" applyAlignment="1">
      <alignment vertical="center" wrapText="1"/>
    </xf>
    <xf numFmtId="44" fontId="10" fillId="0" borderId="123" xfId="1" applyFont="1" applyFill="1" applyBorder="1" applyAlignment="1">
      <alignment vertical="center" wrapText="1"/>
    </xf>
    <xf numFmtId="44" fontId="21" fillId="7" borderId="68" xfId="1" applyFont="1" applyFill="1" applyBorder="1" applyAlignment="1">
      <alignment vertical="center" wrapText="1"/>
    </xf>
    <xf numFmtId="44" fontId="9" fillId="16" borderId="44" xfId="1" applyFont="1" applyFill="1" applyBorder="1" applyAlignment="1">
      <alignment vertical="center" wrapText="1"/>
    </xf>
    <xf numFmtId="44" fontId="21" fillId="0" borderId="25" xfId="1" applyFont="1" applyFill="1" applyBorder="1" applyAlignment="1">
      <alignment vertical="center" wrapText="1"/>
    </xf>
    <xf numFmtId="44" fontId="10" fillId="13" borderId="34" xfId="1" applyFont="1" applyFill="1" applyBorder="1" applyAlignment="1">
      <alignment vertical="center" wrapText="1"/>
    </xf>
    <xf numFmtId="44" fontId="10" fillId="12" borderId="45" xfId="1" applyFont="1" applyFill="1" applyBorder="1" applyAlignment="1">
      <alignment vertical="center" wrapText="1"/>
    </xf>
    <xf numFmtId="44" fontId="10" fillId="13" borderId="45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0" fillId="16" borderId="29" xfId="1" applyFont="1" applyFill="1" applyBorder="1" applyAlignment="1">
      <alignment vertical="center" wrapText="1"/>
    </xf>
    <xf numFmtId="44" fontId="10" fillId="16" borderId="27" xfId="1" applyFont="1" applyFill="1" applyBorder="1" applyAlignment="1">
      <alignment vertical="center" wrapText="1"/>
    </xf>
    <xf numFmtId="44" fontId="10" fillId="12" borderId="91" xfId="1" applyFont="1" applyFill="1" applyBorder="1" applyAlignment="1">
      <alignment vertical="center" wrapText="1"/>
    </xf>
    <xf numFmtId="44" fontId="10" fillId="13" borderId="91" xfId="1" applyFont="1" applyFill="1" applyBorder="1" applyAlignment="1">
      <alignment vertical="center" wrapText="1"/>
    </xf>
    <xf numFmtId="44" fontId="10" fillId="11" borderId="91" xfId="1" applyFont="1" applyFill="1" applyBorder="1" applyAlignment="1">
      <alignment vertical="center" wrapText="1"/>
    </xf>
    <xf numFmtId="44" fontId="10" fillId="13" borderId="25" xfId="1" applyFont="1" applyFill="1" applyBorder="1" applyAlignment="1">
      <alignment vertical="center" wrapText="1"/>
    </xf>
    <xf numFmtId="44" fontId="10" fillId="11" borderId="63" xfId="1" applyFont="1" applyFill="1" applyBorder="1" applyAlignment="1">
      <alignment vertical="center" wrapText="1"/>
    </xf>
    <xf numFmtId="44" fontId="10" fillId="12" borderId="62" xfId="1" applyFont="1" applyFill="1" applyBorder="1" applyAlignment="1">
      <alignment vertical="center" wrapText="1"/>
    </xf>
    <xf numFmtId="44" fontId="10" fillId="13" borderId="62" xfId="1" applyFont="1" applyFill="1" applyBorder="1" applyAlignment="1">
      <alignment vertical="center" wrapText="1"/>
    </xf>
    <xf numFmtId="44" fontId="10" fillId="11" borderId="62" xfId="1" applyFont="1" applyFill="1" applyBorder="1" applyAlignment="1">
      <alignment vertical="center" wrapText="1"/>
    </xf>
    <xf numFmtId="44" fontId="10" fillId="13" borderId="86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6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63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44" fontId="2" fillId="0" borderId="43" xfId="0" applyNumberFormat="1" applyFont="1" applyBorder="1"/>
    <xf numFmtId="44" fontId="2" fillId="0" borderId="128" xfId="0" applyNumberFormat="1" applyFont="1" applyBorder="1"/>
    <xf numFmtId="44" fontId="2" fillId="0" borderId="63" xfId="0" applyNumberFormat="1" applyFont="1" applyBorder="1"/>
    <xf numFmtId="1" fontId="2" fillId="0" borderId="128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6" xfId="0" applyNumberFormat="1" applyFont="1" applyFill="1" applyBorder="1" applyAlignment="1">
      <alignment horizontal="center"/>
    </xf>
    <xf numFmtId="44" fontId="2" fillId="6" borderId="62" xfId="0" applyNumberFormat="1" applyFont="1" applyFill="1" applyBorder="1" applyAlignment="1">
      <alignment horizontal="center"/>
    </xf>
    <xf numFmtId="44" fontId="2" fillId="5" borderId="63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8" fillId="10" borderId="129" xfId="0" applyNumberFormat="1" applyFont="1" applyFill="1" applyBorder="1" applyAlignment="1">
      <alignment horizontal="right"/>
    </xf>
    <xf numFmtId="1" fontId="8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1" fillId="0" borderId="46" xfId="0" applyNumberFormat="1" applyFont="1" applyBorder="1" applyAlignment="1">
      <alignment wrapText="1"/>
    </xf>
    <xf numFmtId="1" fontId="21" fillId="0" borderId="46" xfId="0" applyNumberFormat="1" applyFont="1" applyBorder="1" applyAlignment="1">
      <alignment wrapText="1"/>
    </xf>
    <xf numFmtId="44" fontId="17" fillId="10" borderId="46" xfId="0" applyNumberFormat="1" applyFont="1" applyFill="1" applyBorder="1" applyAlignment="1">
      <alignment wrapText="1"/>
    </xf>
    <xf numFmtId="1" fontId="17" fillId="10" borderId="46" xfId="0" applyNumberFormat="1" applyFont="1" applyFill="1" applyBorder="1" applyAlignment="1">
      <alignment wrapText="1"/>
    </xf>
    <xf numFmtId="1" fontId="26" fillId="0" borderId="46" xfId="0" applyNumberFormat="1" applyFont="1" applyBorder="1" applyAlignment="1">
      <alignment wrapText="1"/>
    </xf>
    <xf numFmtId="44" fontId="17" fillId="10" borderId="34" xfId="0" applyNumberFormat="1" applyFont="1" applyFill="1" applyBorder="1" applyAlignment="1">
      <alignment wrapText="1"/>
    </xf>
    <xf numFmtId="0" fontId="17" fillId="10" borderId="34" xfId="0" applyFont="1" applyFill="1" applyBorder="1" applyAlignment="1">
      <alignment horizontal="left" wrapText="1" indent="1"/>
    </xf>
    <xf numFmtId="1" fontId="8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2" fillId="15" borderId="83" xfId="0" applyNumberFormat="1" applyFont="1" applyFill="1" applyBorder="1"/>
    <xf numFmtId="44" fontId="2" fillId="21" borderId="61" xfId="0" applyNumberFormat="1" applyFont="1" applyFill="1" applyBorder="1"/>
    <xf numFmtId="44" fontId="2" fillId="21" borderId="130" xfId="0" applyNumberFormat="1" applyFont="1" applyFill="1" applyBorder="1"/>
    <xf numFmtId="44" fontId="2" fillId="21" borderId="82" xfId="0" applyNumberFormat="1" applyFont="1" applyFill="1" applyBorder="1"/>
    <xf numFmtId="44" fontId="2" fillId="19" borderId="94" xfId="0" applyNumberFormat="1" applyFont="1" applyFill="1" applyBorder="1" applyAlignment="1">
      <alignment horizontal="center" vertical="center"/>
    </xf>
    <xf numFmtId="0" fontId="2" fillId="19" borderId="131" xfId="0" applyFont="1" applyFill="1" applyBorder="1" applyAlignment="1">
      <alignment horizontal="center" vertical="center"/>
    </xf>
    <xf numFmtId="0" fontId="2" fillId="19" borderId="61" xfId="0" applyFont="1" applyFill="1" applyBorder="1"/>
    <xf numFmtId="0" fontId="2" fillId="19" borderId="82" xfId="0" applyFont="1" applyFill="1" applyBorder="1" applyAlignment="1">
      <alignment horizontal="center"/>
    </xf>
    <xf numFmtId="44" fontId="2" fillId="0" borderId="0" xfId="4" applyNumberFormat="1" applyFont="1" applyBorder="1"/>
    <xf numFmtId="44" fontId="2" fillId="21" borderId="76" xfId="4" applyNumberFormat="1" applyFont="1" applyFill="1" applyBorder="1"/>
    <xf numFmtId="44" fontId="2" fillId="15" borderId="45" xfId="0" applyNumberFormat="1" applyFont="1" applyFill="1" applyBorder="1"/>
    <xf numFmtId="44" fontId="2" fillId="15" borderId="33" xfId="0" applyNumberFormat="1" applyFont="1" applyFill="1" applyBorder="1"/>
    <xf numFmtId="44" fontId="2" fillId="21" borderId="75" xfId="0" applyNumberFormat="1" applyFont="1" applyFill="1" applyBorder="1"/>
    <xf numFmtId="44" fontId="2" fillId="19" borderId="46" xfId="0" applyNumberFormat="1" applyFont="1" applyFill="1" applyBorder="1" applyAlignment="1">
      <alignment horizontal="center" vertical="center"/>
    </xf>
    <xf numFmtId="0" fontId="2" fillId="19" borderId="34" xfId="0" applyFont="1" applyFill="1" applyBorder="1" applyAlignment="1">
      <alignment horizontal="center" vertical="center"/>
    </xf>
    <xf numFmtId="0" fontId="2" fillId="19" borderId="45" xfId="0" applyFont="1" applyFill="1" applyBorder="1"/>
    <xf numFmtId="0" fontId="2" fillId="19" borderId="75" xfId="0" applyFont="1" applyFill="1" applyBorder="1" applyAlignment="1">
      <alignment horizontal="center"/>
    </xf>
    <xf numFmtId="44" fontId="2" fillId="21" borderId="74" xfId="4" applyNumberFormat="1" applyFont="1" applyFill="1" applyBorder="1"/>
    <xf numFmtId="44" fontId="2" fillId="21" borderId="26" xfId="0" applyNumberFormat="1" applyFont="1" applyFill="1" applyBorder="1"/>
    <xf numFmtId="44" fontId="2" fillId="21" borderId="49" xfId="0" applyNumberFormat="1" applyFont="1" applyFill="1" applyBorder="1"/>
    <xf numFmtId="44" fontId="2" fillId="15" borderId="81" xfId="0" applyNumberFormat="1" applyFont="1" applyFill="1" applyBorder="1"/>
    <xf numFmtId="44" fontId="2" fillId="19" borderId="35" xfId="0" applyNumberFormat="1" applyFont="1" applyFill="1" applyBorder="1" applyAlignment="1">
      <alignment horizontal="center" vertical="center"/>
    </xf>
    <xf numFmtId="0" fontId="2" fillId="19" borderId="28" xfId="0" applyFont="1" applyFill="1" applyBorder="1" applyAlignment="1">
      <alignment horizontal="center" vertical="center"/>
    </xf>
    <xf numFmtId="0" fontId="2" fillId="19" borderId="49" xfId="0" applyFont="1" applyFill="1" applyBorder="1"/>
    <xf numFmtId="0" fontId="2" fillId="19" borderId="81" xfId="0" applyFont="1" applyFill="1" applyBorder="1" applyAlignment="1">
      <alignment horizontal="center"/>
    </xf>
    <xf numFmtId="0" fontId="8" fillId="0" borderId="60" xfId="0" applyFont="1" applyBorder="1"/>
    <xf numFmtId="44" fontId="8" fillId="17" borderId="57" xfId="1" applyFont="1" applyFill="1" applyBorder="1"/>
    <xf numFmtId="0" fontId="8" fillId="19" borderId="132" xfId="0" applyFont="1" applyFill="1" applyBorder="1" applyAlignment="1">
      <alignment horizontal="center" vertical="center"/>
    </xf>
    <xf numFmtId="44" fontId="8" fillId="0" borderId="0" xfId="0" applyNumberFormat="1" applyFont="1"/>
    <xf numFmtId="44" fontId="8" fillId="2" borderId="133" xfId="4" applyNumberFormat="1" applyFont="1" applyFill="1" applyBorder="1" applyAlignment="1">
      <alignment horizontal="left"/>
    </xf>
    <xf numFmtId="0" fontId="8" fillId="15" borderId="87" xfId="0" applyFont="1" applyFill="1" applyBorder="1" applyAlignment="1">
      <alignment horizontal="center" vertical="center"/>
    </xf>
    <xf numFmtId="44" fontId="8" fillId="2" borderId="134" xfId="4" applyNumberFormat="1" applyFont="1" applyFill="1" applyBorder="1" applyAlignment="1">
      <alignment horizontal="left"/>
    </xf>
    <xf numFmtId="0" fontId="8" fillId="15" borderId="49" xfId="0" applyFont="1" applyFill="1" applyBorder="1" applyAlignment="1">
      <alignment horizontal="center" vertical="center"/>
    </xf>
    <xf numFmtId="44" fontId="8" fillId="2" borderId="135" xfId="4" applyNumberFormat="1" applyFont="1" applyFill="1" applyBorder="1" applyAlignment="1">
      <alignment horizontal="left"/>
    </xf>
    <xf numFmtId="0" fontId="8" fillId="15" borderId="91" xfId="0" applyFont="1" applyFill="1" applyBorder="1" applyAlignment="1">
      <alignment horizontal="center" vertical="center"/>
    </xf>
    <xf numFmtId="44" fontId="2" fillId="19" borderId="64" xfId="4" applyNumberFormat="1" applyFont="1" applyFill="1" applyBorder="1"/>
    <xf numFmtId="44" fontId="2" fillId="13" borderId="79" xfId="4" applyNumberFormat="1" applyFont="1" applyFill="1" applyBorder="1"/>
    <xf numFmtId="44" fontId="2" fillId="2" borderId="136" xfId="4" applyNumberFormat="1" applyFont="1" applyFill="1" applyBorder="1" applyAlignment="1">
      <alignment horizontal="left"/>
    </xf>
    <xf numFmtId="44" fontId="2" fillId="2" borderId="114" xfId="4" applyNumberFormat="1" applyFont="1" applyFill="1" applyBorder="1" applyAlignment="1">
      <alignment horizontal="left"/>
    </xf>
    <xf numFmtId="44" fontId="2" fillId="0" borderId="113" xfId="4" applyNumberFormat="1" applyFont="1" applyBorder="1"/>
    <xf numFmtId="44" fontId="2" fillId="19" borderId="112" xfId="0" applyNumberFormat="1" applyFont="1" applyFill="1" applyBorder="1" applyAlignment="1">
      <alignment horizontal="center" vertical="center"/>
    </xf>
    <xf numFmtId="0" fontId="2" fillId="19" borderId="111" xfId="0" applyFont="1" applyFill="1" applyBorder="1" applyAlignment="1">
      <alignment horizontal="center" vertical="center"/>
    </xf>
    <xf numFmtId="0" fontId="2" fillId="19" borderId="111" xfId="0" applyFont="1" applyFill="1" applyBorder="1"/>
    <xf numFmtId="0" fontId="2" fillId="19" borderId="110" xfId="0" applyFont="1" applyFill="1" applyBorder="1" applyAlignment="1">
      <alignment horizontal="center"/>
    </xf>
    <xf numFmtId="44" fontId="2" fillId="19" borderId="27" xfId="4" applyNumberFormat="1" applyFont="1" applyFill="1" applyBorder="1"/>
    <xf numFmtId="44" fontId="2" fillId="2" borderId="137" xfId="4" applyNumberFormat="1" applyFont="1" applyFill="1" applyBorder="1" applyAlignment="1">
      <alignment horizontal="left"/>
    </xf>
    <xf numFmtId="44" fontId="2" fillId="2" borderId="65" xfId="4" applyNumberFormat="1" applyFont="1" applyFill="1" applyBorder="1" applyAlignment="1">
      <alignment horizontal="left"/>
    </xf>
    <xf numFmtId="44" fontId="2" fillId="0" borderId="78" xfId="4" applyNumberFormat="1" applyFont="1" applyBorder="1"/>
    <xf numFmtId="44" fontId="2" fillId="19" borderId="93" xfId="0" applyNumberFormat="1" applyFont="1" applyFill="1" applyBorder="1" applyAlignment="1">
      <alignment horizontal="center" vertical="center"/>
    </xf>
    <xf numFmtId="0" fontId="2" fillId="19" borderId="66" xfId="0" applyFont="1" applyFill="1" applyBorder="1" applyAlignment="1">
      <alignment horizontal="center" vertical="center"/>
    </xf>
    <xf numFmtId="0" fontId="2" fillId="19" borderId="66" xfId="0" applyFont="1" applyFill="1" applyBorder="1"/>
    <xf numFmtId="0" fontId="2" fillId="19" borderId="85" xfId="0" applyFont="1" applyFill="1" applyBorder="1" applyAlignment="1">
      <alignment horizontal="center"/>
    </xf>
    <xf numFmtId="0" fontId="8" fillId="27" borderId="138" xfId="0" applyFont="1" applyFill="1" applyBorder="1" applyAlignment="1">
      <alignment horizontal="center" vertical="center"/>
    </xf>
    <xf numFmtId="44" fontId="2" fillId="19" borderId="27" xfId="4" applyNumberFormat="1" applyFont="1" applyFill="1" applyBorder="1" applyAlignment="1">
      <alignment horizontal="left"/>
    </xf>
    <xf numFmtId="44" fontId="2" fillId="13" borderId="79" xfId="4" applyNumberFormat="1" applyFont="1" applyFill="1" applyBorder="1" applyAlignment="1">
      <alignment horizontal="left"/>
    </xf>
    <xf numFmtId="44" fontId="2" fillId="0" borderId="95" xfId="0" applyNumberFormat="1" applyFont="1" applyBorder="1" applyAlignment="1">
      <alignment horizontal="left" vertical="center" wrapText="1"/>
    </xf>
    <xf numFmtId="44" fontId="2" fillId="2" borderId="33" xfId="0" applyNumberFormat="1" applyFont="1" applyFill="1" applyBorder="1" applyAlignment="1">
      <alignment horizontal="center" vertical="center" wrapText="1"/>
    </xf>
    <xf numFmtId="44" fontId="2" fillId="2" borderId="26" xfId="0" applyNumberFormat="1" applyFont="1" applyFill="1" applyBorder="1" applyAlignment="1">
      <alignment horizontal="center" vertical="center" wrapText="1"/>
    </xf>
    <xf numFmtId="44" fontId="2" fillId="2" borderId="53" xfId="0" applyNumberFormat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13" borderId="45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right"/>
    </xf>
    <xf numFmtId="44" fontId="2" fillId="0" borderId="0" xfId="1" applyFont="1"/>
    <xf numFmtId="9" fontId="2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horizontal="center"/>
    </xf>
    <xf numFmtId="44" fontId="2" fillId="0" borderId="0" xfId="1" applyFont="1" applyAlignment="1">
      <alignment horizontal="right"/>
    </xf>
    <xf numFmtId="44" fontId="2" fillId="0" borderId="0" xfId="1" applyFont="1" applyFill="1" applyAlignment="1">
      <alignment horizontal="center" vertical="center"/>
    </xf>
    <xf numFmtId="9" fontId="2" fillId="0" borderId="0" xfId="2" applyFont="1" applyFill="1" applyBorder="1" applyAlignment="1">
      <alignment horizontal="center"/>
    </xf>
    <xf numFmtId="9" fontId="2" fillId="15" borderId="0" xfId="2" applyFont="1" applyFill="1" applyBorder="1" applyAlignment="1">
      <alignment horizontal="center"/>
    </xf>
    <xf numFmtId="9" fontId="2" fillId="0" borderId="0" xfId="2" applyFont="1" applyBorder="1" applyAlignment="1">
      <alignment horizontal="center"/>
    </xf>
    <xf numFmtId="44" fontId="2" fillId="0" borderId="57" xfId="0" applyNumberFormat="1" applyFont="1" applyBorder="1"/>
    <xf numFmtId="44" fontId="2" fillId="0" borderId="57" xfId="0" applyNumberFormat="1" applyFont="1" applyBorder="1" applyAlignment="1">
      <alignment horizontal="center"/>
    </xf>
    <xf numFmtId="44" fontId="2" fillId="0" borderId="57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7" xfId="0" applyFont="1" applyBorder="1"/>
    <xf numFmtId="44" fontId="2" fillId="0" borderId="0" xfId="1" applyFont="1" applyFill="1"/>
    <xf numFmtId="0" fontId="2" fillId="0" borderId="51" xfId="0" applyFont="1" applyBorder="1"/>
    <xf numFmtId="9" fontId="2" fillId="0" borderId="0" xfId="2" applyFont="1"/>
    <xf numFmtId="0" fontId="8" fillId="4" borderId="45" xfId="0" applyFont="1" applyFill="1" applyBorder="1" applyAlignment="1">
      <alignment horizontal="center" vertical="center" wrapText="1"/>
    </xf>
    <xf numFmtId="44" fontId="8" fillId="4" borderId="51" xfId="0" applyNumberFormat="1" applyFont="1" applyFill="1" applyBorder="1" applyAlignment="1">
      <alignment horizontal="center" vertical="center" wrapText="1"/>
    </xf>
    <xf numFmtId="44" fontId="8" fillId="4" borderId="3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19" borderId="96" xfId="0" applyFont="1" applyFill="1" applyBorder="1" applyAlignment="1">
      <alignment horizontal="center"/>
    </xf>
    <xf numFmtId="0" fontId="1" fillId="19" borderId="66" xfId="0" applyFont="1" applyFill="1" applyBorder="1"/>
    <xf numFmtId="164" fontId="1" fillId="19" borderId="66" xfId="0" applyNumberFormat="1" applyFont="1" applyFill="1" applyBorder="1" applyAlignment="1">
      <alignment horizontal="center" vertical="center"/>
    </xf>
    <xf numFmtId="44" fontId="1" fillId="19" borderId="93" xfId="0" applyNumberFormat="1" applyFont="1" applyFill="1" applyBorder="1" applyAlignment="1">
      <alignment horizontal="left" vertical="center"/>
    </xf>
    <xf numFmtId="44" fontId="0" fillId="0" borderId="0" xfId="1" applyFont="1" applyBorder="1"/>
    <xf numFmtId="0" fontId="0" fillId="0" borderId="67" xfId="0" applyBorder="1"/>
    <xf numFmtId="44" fontId="0" fillId="0" borderId="0" xfId="0" applyNumberFormat="1"/>
    <xf numFmtId="44" fontId="0" fillId="0" borderId="86" xfId="0" applyNumberFormat="1" applyBorder="1"/>
    <xf numFmtId="44" fontId="0" fillId="24" borderId="62" xfId="0" applyNumberFormat="1" applyFill="1" applyBorder="1"/>
    <xf numFmtId="44" fontId="0" fillId="0" borderId="62" xfId="0" applyNumberFormat="1" applyBorder="1"/>
    <xf numFmtId="44" fontId="0" fillId="24" borderId="42" xfId="0" applyNumberFormat="1" applyFill="1" applyBorder="1"/>
    <xf numFmtId="44" fontId="0" fillId="24" borderId="63" xfId="0" applyNumberFormat="1" applyFill="1" applyBorder="1"/>
    <xf numFmtId="44" fontId="0" fillId="0" borderId="128" xfId="1" applyFont="1" applyBorder="1"/>
    <xf numFmtId="2" fontId="0" fillId="0" borderId="128" xfId="1" applyNumberFormat="1" applyFont="1" applyBorder="1"/>
    <xf numFmtId="0" fontId="0" fillId="0" borderId="63" xfId="0" applyBorder="1"/>
    <xf numFmtId="44" fontId="0" fillId="24" borderId="28" xfId="0" applyNumberFormat="1" applyFill="1" applyBorder="1"/>
    <xf numFmtId="44" fontId="0" fillId="0" borderId="49" xfId="0" applyNumberFormat="1" applyBorder="1"/>
    <xf numFmtId="44" fontId="0" fillId="24" borderId="49" xfId="0" applyNumberFormat="1" applyFill="1" applyBorder="1"/>
    <xf numFmtId="44" fontId="0" fillId="0" borderId="29" xfId="0" applyNumberFormat="1" applyBorder="1"/>
    <xf numFmtId="44" fontId="0" fillId="24" borderId="48" xfId="0" applyNumberFormat="1" applyFill="1" applyBorder="1"/>
    <xf numFmtId="44" fontId="0" fillId="0" borderId="35" xfId="1" applyFont="1" applyBorder="1"/>
    <xf numFmtId="2" fontId="0" fillId="0" borderId="35" xfId="1" applyNumberFormat="1" applyFont="1" applyBorder="1"/>
    <xf numFmtId="0" fontId="0" fillId="0" borderId="48" xfId="0" applyBorder="1"/>
    <xf numFmtId="44" fontId="0" fillId="24" borderId="25" xfId="0" applyNumberFormat="1" applyFill="1" applyBorder="1"/>
    <xf numFmtId="44" fontId="0" fillId="24" borderId="24" xfId="0" applyNumberFormat="1" applyFill="1" applyBorder="1"/>
    <xf numFmtId="44" fontId="0" fillId="24" borderId="103" xfId="0" applyNumberFormat="1" applyFill="1" applyBorder="1"/>
    <xf numFmtId="44" fontId="0" fillId="24" borderId="104" xfId="0" applyNumberFormat="1" applyFill="1" applyBorder="1"/>
    <xf numFmtId="44" fontId="0" fillId="0" borderId="88" xfId="0" applyNumberFormat="1" applyBorder="1"/>
    <xf numFmtId="44" fontId="0" fillId="0" borderId="104" xfId="1" applyFont="1" applyBorder="1"/>
    <xf numFmtId="2" fontId="0" fillId="0" borderId="104" xfId="1" applyNumberFormat="1" applyFont="1" applyBorder="1"/>
    <xf numFmtId="0" fontId="0" fillId="0" borderId="24" xfId="0" applyBorder="1"/>
    <xf numFmtId="44" fontId="8" fillId="7" borderId="15" xfId="0" applyNumberFormat="1" applyFont="1" applyFill="1" applyBorder="1" applyAlignment="1">
      <alignment horizontal="center" vertical="center" wrapText="1"/>
    </xf>
    <xf numFmtId="44" fontId="8" fillId="6" borderId="1" xfId="0" applyNumberFormat="1" applyFont="1" applyFill="1" applyBorder="1" applyAlignment="1">
      <alignment horizontal="center" vertical="center" wrapText="1"/>
    </xf>
    <xf numFmtId="44" fontId="8" fillId="5" borderId="44" xfId="0" applyNumberFormat="1" applyFont="1" applyFill="1" applyBorder="1" applyAlignment="1">
      <alignment horizontal="center" vertical="center" wrapText="1"/>
    </xf>
    <xf numFmtId="44" fontId="8" fillId="29" borderId="20" xfId="0" applyNumberFormat="1" applyFont="1" applyFill="1" applyBorder="1" applyAlignment="1">
      <alignment horizontal="center" vertical="center" wrapText="1"/>
    </xf>
    <xf numFmtId="44" fontId="8" fillId="30" borderId="44" xfId="0" applyNumberFormat="1" applyFont="1" applyFill="1" applyBorder="1" applyAlignment="1">
      <alignment horizontal="center" vertical="center" wrapText="1"/>
    </xf>
    <xf numFmtId="44" fontId="8" fillId="7" borderId="20" xfId="0" applyNumberFormat="1" applyFont="1" applyFill="1" applyBorder="1" applyAlignment="1">
      <alignment horizontal="center" vertical="center" wrapText="1"/>
    </xf>
    <xf numFmtId="44" fontId="8" fillId="6" borderId="3" xfId="0" applyNumberFormat="1" applyFont="1" applyFill="1" applyBorder="1" applyAlignment="1">
      <alignment horizontal="center" vertical="center" wrapText="1"/>
    </xf>
    <xf numFmtId="44" fontId="8" fillId="6" borderId="19" xfId="0" applyNumberFormat="1" applyFont="1" applyFill="1" applyBorder="1" applyAlignment="1">
      <alignment horizontal="center" vertical="center" wrapText="1"/>
    </xf>
    <xf numFmtId="44" fontId="8" fillId="4" borderId="3" xfId="1" applyFont="1" applyFill="1" applyBorder="1" applyAlignment="1">
      <alignment horizontal="right" wrapText="1"/>
    </xf>
    <xf numFmtId="2" fontId="8" fillId="4" borderId="3" xfId="1" applyNumberFormat="1" applyFont="1" applyFill="1" applyBorder="1" applyAlignment="1">
      <alignment horizontal="right" wrapText="1"/>
    </xf>
    <xf numFmtId="0" fontId="8" fillId="4" borderId="44" xfId="0" applyFont="1" applyFill="1" applyBorder="1" applyAlignment="1">
      <alignment horizontal="right" wrapText="1"/>
    </xf>
    <xf numFmtId="44" fontId="1" fillId="0" borderId="28" xfId="0" applyNumberFormat="1" applyFont="1" applyBorder="1"/>
    <xf numFmtId="44" fontId="1" fillId="0" borderId="35" xfId="0" applyNumberFormat="1" applyFont="1" applyBorder="1"/>
    <xf numFmtId="44" fontId="1" fillId="0" borderId="29" xfId="0" applyNumberFormat="1" applyFont="1" applyBorder="1"/>
    <xf numFmtId="44" fontId="27" fillId="0" borderId="48" xfId="1" applyFont="1" applyFill="1" applyBorder="1"/>
    <xf numFmtId="44" fontId="1" fillId="0" borderId="50" xfId="1" applyFont="1" applyFill="1" applyBorder="1"/>
    <xf numFmtId="2" fontId="1" fillId="0" borderId="35" xfId="1" applyNumberFormat="1" applyFont="1" applyFill="1" applyBorder="1"/>
    <xf numFmtId="44" fontId="1" fillId="0" borderId="49" xfId="1" applyFont="1" applyFill="1" applyBorder="1"/>
    <xf numFmtId="0" fontId="1" fillId="0" borderId="49" xfId="0" applyFont="1" applyBorder="1"/>
    <xf numFmtId="44" fontId="1" fillId="0" borderId="35" xfId="1" applyFont="1" applyFill="1" applyBorder="1"/>
    <xf numFmtId="44" fontId="27" fillId="0" borderId="34" xfId="1" applyFont="1" applyFill="1" applyBorder="1"/>
    <xf numFmtId="44" fontId="27" fillId="0" borderId="33" xfId="1" applyFont="1" applyFill="1" applyBorder="1"/>
    <xf numFmtId="44" fontId="27" fillId="0" borderId="45" xfId="1" applyFont="1" applyFill="1" applyBorder="1"/>
    <xf numFmtId="44" fontId="27" fillId="0" borderId="36" xfId="1" applyFont="1" applyFill="1" applyBorder="1"/>
    <xf numFmtId="44" fontId="27" fillId="0" borderId="27" xfId="1" applyFont="1" applyFill="1" applyBorder="1"/>
    <xf numFmtId="0" fontId="27" fillId="0" borderId="54" xfId="0" applyFont="1" applyBorder="1" applyAlignment="1">
      <alignment horizontal="left" vertical="center" wrapText="1"/>
    </xf>
    <xf numFmtId="44" fontId="27" fillId="0" borderId="55" xfId="1" applyFont="1" applyFill="1" applyBorder="1"/>
    <xf numFmtId="44" fontId="27" fillId="0" borderId="53" xfId="1" applyFont="1" applyFill="1" applyBorder="1"/>
    <xf numFmtId="44" fontId="27" fillId="0" borderId="49" xfId="1" applyFont="1" applyFill="1" applyBorder="1"/>
    <xf numFmtId="44" fontId="27" fillId="0" borderId="56" xfId="1" applyFont="1" applyFill="1" applyBorder="1"/>
    <xf numFmtId="44" fontId="27" fillId="0" borderId="29" xfId="1" applyFont="1" applyFill="1" applyBorder="1"/>
    <xf numFmtId="0" fontId="27" fillId="0" borderId="52" xfId="0" applyFont="1" applyBorder="1" applyAlignment="1">
      <alignment horizontal="left" vertical="center" wrapText="1"/>
    </xf>
    <xf numFmtId="44" fontId="27" fillId="0" borderId="28" xfId="1" applyFont="1" applyFill="1" applyBorder="1"/>
    <xf numFmtId="44" fontId="27" fillId="0" borderId="26" xfId="1" applyFont="1" applyFill="1" applyBorder="1"/>
    <xf numFmtId="0" fontId="27" fillId="0" borderId="49" xfId="0" applyFont="1" applyBorder="1" applyAlignment="1">
      <alignment horizontal="left" vertical="center" wrapText="1"/>
    </xf>
    <xf numFmtId="44" fontId="1" fillId="13" borderId="28" xfId="0" applyNumberFormat="1" applyFont="1" applyFill="1" applyBorder="1"/>
    <xf numFmtId="44" fontId="1" fillId="12" borderId="29" xfId="0" applyNumberFormat="1" applyFont="1" applyFill="1" applyBorder="1"/>
    <xf numFmtId="44" fontId="1" fillId="11" borderId="29" xfId="0" applyNumberFormat="1" applyFont="1" applyFill="1" applyBorder="1"/>
    <xf numFmtId="44" fontId="1" fillId="12" borderId="35" xfId="0" applyNumberFormat="1" applyFont="1" applyFill="1" applyBorder="1"/>
    <xf numFmtId="44" fontId="1" fillId="10" borderId="68" xfId="1" applyFont="1" applyFill="1" applyBorder="1"/>
    <xf numFmtId="2" fontId="1" fillId="10" borderId="104" xfId="1" applyNumberFormat="1" applyFont="1" applyFill="1" applyBorder="1"/>
    <xf numFmtId="44" fontId="1" fillId="10" borderId="91" xfId="1" applyFont="1" applyFill="1" applyBorder="1"/>
    <xf numFmtId="0" fontId="1" fillId="10" borderId="49" xfId="0" applyFont="1" applyFill="1" applyBorder="1"/>
    <xf numFmtId="0" fontId="8" fillId="7" borderId="86" xfId="0" applyFont="1" applyFill="1" applyBorder="1" applyAlignment="1">
      <alignment horizontal="center" vertical="center" wrapText="1"/>
    </xf>
    <xf numFmtId="0" fontId="8" fillId="6" borderId="128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29" borderId="86" xfId="0" applyFont="1" applyFill="1" applyBorder="1" applyAlignment="1">
      <alignment horizontal="center" vertical="center" wrapText="1"/>
    </xf>
    <xf numFmtId="0" fontId="8" fillId="30" borderId="63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8" fillId="4" borderId="21" xfId="0" applyFont="1" applyFill="1" applyBorder="1" applyAlignment="1">
      <alignment wrapText="1"/>
    </xf>
    <xf numFmtId="0" fontId="8" fillId="4" borderId="87" xfId="0" applyFont="1" applyFill="1" applyBorder="1" applyAlignment="1">
      <alignment wrapText="1"/>
    </xf>
    <xf numFmtId="0" fontId="8" fillId="0" borderId="1" xfId="0" applyFont="1" applyBorder="1"/>
    <xf numFmtId="0" fontId="8" fillId="0" borderId="13" xfId="0" applyFont="1" applyBorder="1"/>
    <xf numFmtId="0" fontId="6" fillId="0" borderId="0" xfId="0" applyFont="1" applyAlignment="1">
      <alignment horizontal="center" wrapText="1"/>
    </xf>
    <xf numFmtId="0" fontId="9" fillId="9" borderId="31" xfId="0" applyFont="1" applyFill="1" applyBorder="1" applyAlignment="1">
      <alignment vertical="center"/>
    </xf>
    <xf numFmtId="44" fontId="10" fillId="12" borderId="52" xfId="1" applyFont="1" applyFill="1" applyBorder="1" applyAlignment="1">
      <alignment horizontal="left" vertical="center" wrapText="1"/>
    </xf>
    <xf numFmtId="44" fontId="10" fillId="13" borderId="51" xfId="1" applyFont="1" applyFill="1" applyBorder="1" applyAlignment="1">
      <alignment horizontal="left" vertical="center" wrapText="1"/>
    </xf>
    <xf numFmtId="9" fontId="10" fillId="14" borderId="140" xfId="2" applyFont="1" applyFill="1" applyBorder="1" applyAlignment="1">
      <alignment horizontal="center" vertical="center" wrapText="1"/>
    </xf>
    <xf numFmtId="44" fontId="10" fillId="11" borderId="56" xfId="1" applyFont="1" applyFill="1" applyBorder="1" applyAlignment="1">
      <alignment vertical="center" wrapText="1"/>
    </xf>
    <xf numFmtId="44" fontId="10" fillId="12" borderId="54" xfId="1" applyFont="1" applyFill="1" applyBorder="1" applyAlignment="1">
      <alignment vertical="center" wrapText="1"/>
    </xf>
    <xf numFmtId="44" fontId="10" fillId="13" borderId="54" xfId="1" applyFont="1" applyFill="1" applyBorder="1" applyAlignment="1">
      <alignment vertical="center" wrapText="1"/>
    </xf>
    <xf numFmtId="44" fontId="10" fillId="11" borderId="54" xfId="1" applyFont="1" applyFill="1" applyBorder="1" applyAlignment="1">
      <alignment vertical="center" wrapText="1"/>
    </xf>
    <xf numFmtId="44" fontId="10" fillId="13" borderId="55" xfId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4" borderId="31" xfId="0" applyFont="1" applyFill="1" applyBorder="1" applyAlignment="1">
      <alignment horizontal="center" vertical="center" wrapText="1"/>
    </xf>
    <xf numFmtId="17" fontId="29" fillId="2" borderId="12" xfId="0" applyNumberFormat="1" applyFont="1" applyFill="1" applyBorder="1" applyAlignment="1">
      <alignment horizontal="center" vertical="center"/>
    </xf>
    <xf numFmtId="17" fontId="29" fillId="2" borderId="1" xfId="0" applyNumberFormat="1" applyFont="1" applyFill="1" applyBorder="1" applyAlignment="1">
      <alignment horizontal="center" vertical="center"/>
    </xf>
    <xf numFmtId="17" fontId="29" fillId="2" borderId="47" xfId="0" applyNumberFormat="1" applyFont="1" applyFill="1" applyBorder="1" applyAlignment="1">
      <alignment horizontal="center" vertical="center"/>
    </xf>
    <xf numFmtId="44" fontId="28" fillId="4" borderId="6" xfId="0" applyNumberFormat="1" applyFont="1" applyFill="1" applyBorder="1" applyAlignment="1">
      <alignment vertical="center" wrapText="1"/>
    </xf>
    <xf numFmtId="0" fontId="1" fillId="0" borderId="0" xfId="0" applyFont="1"/>
    <xf numFmtId="44" fontId="24" fillId="0" borderId="5" xfId="1" applyFont="1" applyFill="1" applyBorder="1" applyAlignment="1">
      <alignment horizontal="center" vertical="center" wrapText="1"/>
    </xf>
    <xf numFmtId="44" fontId="24" fillId="0" borderId="31" xfId="1" applyFont="1" applyFill="1" applyBorder="1" applyAlignment="1">
      <alignment horizontal="center" vertical="center" wrapText="1"/>
    </xf>
    <xf numFmtId="44" fontId="24" fillId="0" borderId="11" xfId="1" applyFont="1" applyFill="1" applyBorder="1" applyAlignment="1">
      <alignment horizontal="center" vertical="center" wrapText="1"/>
    </xf>
    <xf numFmtId="9" fontId="2" fillId="15" borderId="33" xfId="2" applyFont="1" applyFill="1" applyBorder="1" applyAlignment="1">
      <alignment horizontal="center"/>
    </xf>
    <xf numFmtId="9" fontId="2" fillId="15" borderId="46" xfId="2" applyFont="1" applyFill="1" applyBorder="1" applyAlignment="1">
      <alignment horizontal="center"/>
    </xf>
    <xf numFmtId="9" fontId="2" fillId="15" borderId="27" xfId="2" applyFont="1" applyFill="1" applyBorder="1" applyAlignment="1">
      <alignment horizontal="center"/>
    </xf>
    <xf numFmtId="9" fontId="2" fillId="0" borderId="33" xfId="2" applyFont="1" applyFill="1" applyBorder="1" applyAlignment="1">
      <alignment horizontal="center"/>
    </xf>
    <xf numFmtId="9" fontId="2" fillId="0" borderId="46" xfId="2" applyFont="1" applyFill="1" applyBorder="1" applyAlignment="1">
      <alignment horizontal="center"/>
    </xf>
    <xf numFmtId="9" fontId="2" fillId="0" borderId="27" xfId="2" applyFont="1" applyFill="1" applyBorder="1" applyAlignment="1">
      <alignment horizontal="center"/>
    </xf>
    <xf numFmtId="9" fontId="2" fillId="0" borderId="45" xfId="2" applyFont="1" applyBorder="1" applyAlignment="1">
      <alignment horizontal="center"/>
    </xf>
    <xf numFmtId="17" fontId="9" fillId="6" borderId="10" xfId="0" applyNumberFormat="1" applyFont="1" applyFill="1" applyBorder="1" applyAlignment="1">
      <alignment horizontal="center" vertical="center" wrapText="1"/>
    </xf>
    <xf numFmtId="17" fontId="9" fillId="6" borderId="87" xfId="0" applyNumberFormat="1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8" borderId="69" xfId="0" applyFont="1" applyFill="1" applyBorder="1" applyAlignment="1">
      <alignment horizontal="center" vertical="center" wrapText="1"/>
    </xf>
    <xf numFmtId="0" fontId="9" fillId="8" borderId="9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9" fontId="2" fillId="0" borderId="26" xfId="2" applyFont="1" applyFill="1" applyBorder="1" applyAlignment="1">
      <alignment horizontal="center"/>
    </xf>
    <xf numFmtId="9" fontId="2" fillId="0" borderId="35" xfId="2" applyFont="1" applyFill="1" applyBorder="1" applyAlignment="1">
      <alignment horizontal="center"/>
    </xf>
    <xf numFmtId="9" fontId="2" fillId="0" borderId="29" xfId="2" applyFont="1" applyFill="1" applyBorder="1" applyAlignment="1">
      <alignment horizontal="center"/>
    </xf>
    <xf numFmtId="9" fontId="2" fillId="0" borderId="26" xfId="2" applyFont="1" applyBorder="1" applyAlignment="1">
      <alignment horizontal="center"/>
    </xf>
    <xf numFmtId="9" fontId="2" fillId="0" borderId="35" xfId="2" applyFont="1" applyBorder="1" applyAlignment="1">
      <alignment horizontal="center"/>
    </xf>
    <xf numFmtId="9" fontId="2" fillId="0" borderId="29" xfId="2" applyFont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" fontId="9" fillId="6" borderId="7" xfId="0" applyNumberFormat="1" applyFont="1" applyFill="1" applyBorder="1" applyAlignment="1">
      <alignment horizontal="center" vertical="center" wrapText="1"/>
    </xf>
    <xf numFmtId="17" fontId="9" fillId="6" borderId="13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5" fillId="26" borderId="69" xfId="0" applyFont="1" applyFill="1" applyBorder="1" applyAlignment="1">
      <alignment horizontal="center" vertical="center" wrapText="1"/>
    </xf>
    <xf numFmtId="0" fontId="15" fillId="26" borderId="90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0" fontId="9" fillId="5" borderId="69" xfId="0" applyFont="1" applyFill="1" applyBorder="1" applyAlignment="1">
      <alignment horizontal="center" vertical="center" wrapText="1"/>
    </xf>
    <xf numFmtId="0" fontId="9" fillId="5" borderId="90" xfId="0" applyFont="1" applyFill="1" applyBorder="1" applyAlignment="1">
      <alignment horizontal="center" vertical="center" wrapText="1"/>
    </xf>
    <xf numFmtId="0" fontId="9" fillId="22" borderId="5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 wrapText="1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17" fontId="7" fillId="2" borderId="2" xfId="0" quotePrefix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7" fontId="7" fillId="2" borderId="3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3" borderId="2" xfId="0" applyNumberFormat="1" applyFont="1" applyFill="1" applyBorder="1" applyAlignment="1">
      <alignment horizontal="center"/>
    </xf>
    <xf numFmtId="17" fontId="7" fillId="2" borderId="2" xfId="0" applyNumberFormat="1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 vertical="center"/>
    </xf>
    <xf numFmtId="17" fontId="7" fillId="2" borderId="67" xfId="0" applyNumberFormat="1" applyFont="1" applyFill="1" applyBorder="1" applyAlignment="1">
      <alignment horizontal="center" vertical="center"/>
    </xf>
    <xf numFmtId="17" fontId="7" fillId="2" borderId="38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17" fontId="20" fillId="21" borderId="70" xfId="0" quotePrefix="1" applyNumberFormat="1" applyFont="1" applyFill="1" applyBorder="1" applyAlignment="1">
      <alignment horizontal="center" vertical="center"/>
    </xf>
    <xf numFmtId="0" fontId="20" fillId="21" borderId="70" xfId="0" applyFont="1" applyFill="1" applyBorder="1" applyAlignment="1">
      <alignment horizontal="center" vertical="center"/>
    </xf>
    <xf numFmtId="0" fontId="20" fillId="21" borderId="71" xfId="0" applyFont="1" applyFill="1" applyBorder="1" applyAlignment="1">
      <alignment horizontal="center" vertical="center"/>
    </xf>
    <xf numFmtId="0" fontId="20" fillId="21" borderId="1" xfId="0" applyFont="1" applyFill="1" applyBorder="1" applyAlignment="1">
      <alignment horizontal="center" vertical="center"/>
    </xf>
    <xf numFmtId="0" fontId="20" fillId="21" borderId="72" xfId="0" applyFont="1" applyFill="1" applyBorder="1" applyAlignment="1">
      <alignment horizontal="center" vertical="center"/>
    </xf>
    <xf numFmtId="0" fontId="20" fillId="21" borderId="71" xfId="0" applyFont="1" applyFill="1" applyBorder="1" applyAlignment="1">
      <alignment horizontal="center"/>
    </xf>
    <xf numFmtId="0" fontId="20" fillId="21" borderId="72" xfId="0" applyFont="1" applyFill="1" applyBorder="1" applyAlignment="1">
      <alignment horizontal="center"/>
    </xf>
    <xf numFmtId="0" fontId="8" fillId="19" borderId="116" xfId="0" applyFont="1" applyFill="1" applyBorder="1" applyAlignment="1">
      <alignment horizontal="right"/>
    </xf>
    <xf numFmtId="0" fontId="8" fillId="19" borderId="57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16" fillId="26" borderId="105" xfId="4" applyNumberFormat="1" applyFont="1" applyFill="1" applyBorder="1" applyAlignment="1">
      <alignment horizontal="center" vertical="center" wrapText="1"/>
    </xf>
    <xf numFmtId="44" fontId="16" fillId="26" borderId="106" xfId="4" applyNumberFormat="1" applyFont="1" applyFill="1" applyBorder="1" applyAlignment="1">
      <alignment horizontal="center" vertical="center" wrapText="1"/>
    </xf>
    <xf numFmtId="44" fontId="16" fillId="26" borderId="107" xfId="4" applyNumberFormat="1" applyFont="1" applyFill="1" applyBorder="1" applyAlignment="1">
      <alignment horizontal="center" vertical="center" wrapText="1"/>
    </xf>
    <xf numFmtId="44" fontId="16" fillId="18" borderId="74" xfId="4" applyNumberFormat="1" applyFont="1" applyFill="1" applyBorder="1" applyAlignment="1">
      <alignment horizontal="center" vertical="center" wrapText="1"/>
    </xf>
    <xf numFmtId="44" fontId="16" fillId="18" borderId="76" xfId="4" applyNumberFormat="1" applyFont="1" applyFill="1" applyBorder="1" applyAlignment="1">
      <alignment horizontal="center" vertical="center" wrapText="1"/>
    </xf>
    <xf numFmtId="44" fontId="2" fillId="19" borderId="4" xfId="4" applyNumberFormat="1" applyFont="1" applyFill="1" applyBorder="1" applyAlignment="1">
      <alignment horizontal="center" vertical="center" wrapText="1"/>
    </xf>
    <xf numFmtId="44" fontId="2" fillId="2" borderId="49" xfId="0" applyNumberFormat="1" applyFont="1" applyFill="1" applyBorder="1" applyAlignment="1">
      <alignment horizontal="center" vertical="center" wrapText="1"/>
    </xf>
    <xf numFmtId="44" fontId="2" fillId="2" borderId="45" xfId="0" applyNumberFormat="1" applyFont="1" applyFill="1" applyBorder="1" applyAlignment="1">
      <alignment horizontal="center" vertical="center" wrapText="1"/>
    </xf>
    <xf numFmtId="44" fontId="2" fillId="13" borderId="74" xfId="4" applyNumberFormat="1" applyFont="1" applyFill="1" applyBorder="1" applyAlignment="1">
      <alignment horizontal="center" vertical="center" wrapText="1"/>
    </xf>
    <xf numFmtId="44" fontId="2" fillId="13" borderId="76" xfId="4" applyNumberFormat="1" applyFont="1" applyFill="1" applyBorder="1" applyAlignment="1">
      <alignment horizontal="center" vertical="center" wrapText="1"/>
    </xf>
    <xf numFmtId="44" fontId="2" fillId="0" borderId="81" xfId="0" applyNumberFormat="1" applyFont="1" applyBorder="1" applyAlignment="1">
      <alignment horizontal="center" vertical="center" wrapText="1"/>
    </xf>
    <xf numFmtId="44" fontId="2" fillId="0" borderId="75" xfId="0" applyNumberFormat="1" applyFont="1" applyBorder="1" applyAlignment="1">
      <alignment horizontal="center" vertical="center" wrapText="1"/>
    </xf>
    <xf numFmtId="17" fontId="20" fillId="21" borderId="70" xfId="0" quotePrefix="1" applyNumberFormat="1" applyFont="1" applyFill="1" applyBorder="1" applyAlignment="1">
      <alignment horizontal="center"/>
    </xf>
    <xf numFmtId="0" fontId="20" fillId="21" borderId="70" xfId="0" applyFont="1" applyFill="1" applyBorder="1" applyAlignment="1">
      <alignment horizontal="center"/>
    </xf>
    <xf numFmtId="0" fontId="20" fillId="21" borderId="1" xfId="0" applyFont="1" applyFill="1" applyBorder="1" applyAlignment="1">
      <alignment horizontal="center"/>
    </xf>
    <xf numFmtId="0" fontId="20" fillId="21" borderId="108" xfId="0" applyFont="1" applyFill="1" applyBorder="1" applyAlignment="1">
      <alignment horizontal="center"/>
    </xf>
    <xf numFmtId="0" fontId="20" fillId="21" borderId="109" xfId="0" applyFont="1" applyFill="1" applyBorder="1" applyAlignment="1">
      <alignment horizontal="center"/>
    </xf>
    <xf numFmtId="0" fontId="2" fillId="19" borderId="17" xfId="0" applyFont="1" applyFill="1" applyBorder="1" applyAlignment="1">
      <alignment horizontal="center" vertical="center" wrapText="1"/>
    </xf>
    <xf numFmtId="0" fontId="2" fillId="19" borderId="13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0" fontId="2" fillId="19" borderId="101" xfId="0" applyFont="1" applyFill="1" applyBorder="1" applyAlignment="1">
      <alignment horizontal="center" vertical="center" wrapText="1"/>
    </xf>
    <xf numFmtId="0" fontId="2" fillId="19" borderId="102" xfId="0" applyFont="1" applyFill="1" applyBorder="1" applyAlignment="1">
      <alignment horizontal="center" vertical="center" wrapText="1"/>
    </xf>
    <xf numFmtId="16" fontId="2" fillId="0" borderId="73" xfId="0" quotePrefix="1" applyNumberFormat="1" applyFont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44" fontId="2" fillId="2" borderId="52" xfId="0" applyNumberFormat="1" applyFont="1" applyFill="1" applyBorder="1" applyAlignment="1">
      <alignment horizontal="center" vertical="center" wrapText="1"/>
    </xf>
    <xf numFmtId="17" fontId="20" fillId="21" borderId="70" xfId="0" applyNumberFormat="1" applyFont="1" applyFill="1" applyBorder="1" applyAlignment="1">
      <alignment horizontal="center"/>
    </xf>
    <xf numFmtId="17" fontId="20" fillId="21" borderId="71" xfId="0" applyNumberFormat="1" applyFont="1" applyFill="1" applyBorder="1" applyAlignment="1">
      <alignment horizontal="center"/>
    </xf>
    <xf numFmtId="17" fontId="20" fillId="21" borderId="1" xfId="0" applyNumberFormat="1" applyFont="1" applyFill="1" applyBorder="1" applyAlignment="1">
      <alignment horizontal="center"/>
    </xf>
    <xf numFmtId="17" fontId="20" fillId="21" borderId="72" xfId="0" applyNumberFormat="1" applyFont="1" applyFill="1" applyBorder="1" applyAlignment="1">
      <alignment horizontal="center"/>
    </xf>
    <xf numFmtId="0" fontId="8" fillId="2" borderId="88" xfId="0" quotePrefix="1" applyFont="1" applyFill="1" applyBorder="1" applyAlignment="1">
      <alignment horizontal="center"/>
    </xf>
    <xf numFmtId="0" fontId="8" fillId="2" borderId="91" xfId="0" applyFont="1" applyFill="1" applyBorder="1" applyAlignment="1">
      <alignment horizontal="center"/>
    </xf>
    <xf numFmtId="0" fontId="8" fillId="2" borderId="103" xfId="0" applyFont="1" applyFill="1" applyBorder="1" applyAlignment="1">
      <alignment horizontal="center"/>
    </xf>
    <xf numFmtId="0" fontId="8" fillId="3" borderId="88" xfId="0" quotePrefix="1" applyFont="1" applyFill="1" applyBorder="1" applyAlignment="1">
      <alignment horizontal="center"/>
    </xf>
    <xf numFmtId="0" fontId="8" fillId="3" borderId="91" xfId="0" applyFont="1" applyFill="1" applyBorder="1" applyAlignment="1">
      <alignment horizontal="center"/>
    </xf>
    <xf numFmtId="0" fontId="8" fillId="3" borderId="103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68" xfId="0" applyFont="1" applyFill="1" applyBorder="1" applyAlignment="1">
      <alignment horizontal="center"/>
    </xf>
    <xf numFmtId="0" fontId="8" fillId="2" borderId="23" xfId="0" quotePrefix="1" applyFont="1" applyFill="1" applyBorder="1" applyAlignment="1">
      <alignment horizontal="center"/>
    </xf>
    <xf numFmtId="0" fontId="8" fillId="2" borderId="104" xfId="0" quotePrefix="1" applyFont="1" applyFill="1" applyBorder="1" applyAlignment="1">
      <alignment horizontal="center"/>
    </xf>
    <xf numFmtId="0" fontId="8" fillId="2" borderId="68" xfId="0" quotePrefix="1" applyFont="1" applyFill="1" applyBorder="1" applyAlignment="1">
      <alignment horizontal="center"/>
    </xf>
    <xf numFmtId="0" fontId="8" fillId="3" borderId="24" xfId="0" quotePrefix="1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35" xfId="0" applyNumberFormat="1" applyFont="1" applyFill="1" applyBorder="1" applyAlignment="1">
      <alignment horizontal="center" vertical="center" wrapText="1"/>
    </xf>
    <xf numFmtId="44" fontId="8" fillId="4" borderId="23" xfId="0" applyNumberFormat="1" applyFont="1" applyFill="1" applyBorder="1" applyAlignment="1">
      <alignment horizontal="center" vertical="center" wrapText="1"/>
    </xf>
    <xf numFmtId="44" fontId="8" fillId="4" borderId="104" xfId="0" applyNumberFormat="1" applyFont="1" applyFill="1" applyBorder="1" applyAlignment="1">
      <alignment horizontal="center" vertical="center" wrapText="1"/>
    </xf>
    <xf numFmtId="44" fontId="8" fillId="4" borderId="68" xfId="0" applyNumberFormat="1" applyFont="1" applyFill="1" applyBorder="1" applyAlignment="1">
      <alignment horizontal="center" vertical="center" wrapText="1"/>
    </xf>
    <xf numFmtId="0" fontId="8" fillId="3" borderId="23" xfId="0" quotePrefix="1" applyFont="1" applyFill="1" applyBorder="1" applyAlignment="1">
      <alignment horizontal="center"/>
    </xf>
    <xf numFmtId="0" fontId="8" fillId="3" borderId="104" xfId="0" quotePrefix="1" applyFont="1" applyFill="1" applyBorder="1" applyAlignment="1">
      <alignment horizontal="center"/>
    </xf>
    <xf numFmtId="0" fontId="8" fillId="3" borderId="68" xfId="0" quotePrefix="1" applyFont="1" applyFill="1" applyBorder="1" applyAlignment="1">
      <alignment horizontal="center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0"/>
  <tableStyles count="0" defaultTableStyle="TableStyleMedium2" defaultPivotStyle="PivotStyleLight16"/>
  <colors>
    <mruColors>
      <color rgb="FFFFFFCC"/>
      <color rgb="FFFFFF99"/>
      <color rgb="FF03304B"/>
      <color rgb="FFE2E2E2"/>
      <color rgb="FFDAEEF3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224116</xdr:colOff>
      <xdr:row>0</xdr:row>
      <xdr:rowOff>58270</xdr:rowOff>
    </xdr:from>
    <xdr:ext cx="4250729" cy="738979"/>
    <xdr:pic>
      <xdr:nvPicPr>
        <xdr:cNvPr id="2" name="Picture 1">
          <a:extLst>
            <a:ext uri="{FF2B5EF4-FFF2-40B4-BE49-F238E27FC236}">
              <a16:creationId xmlns:a16="http://schemas.microsoft.com/office/drawing/2014/main" id="{2D2EBED1-1405-4780-B0B8-2E711988B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11" y="54460"/>
          <a:ext cx="4250729" cy="73897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18074" cy="798034"/>
    <xdr:pic>
      <xdr:nvPicPr>
        <xdr:cNvPr id="2" name="Picture 1">
          <a:extLst>
            <a:ext uri="{FF2B5EF4-FFF2-40B4-BE49-F238E27FC236}">
              <a16:creationId xmlns:a16="http://schemas.microsoft.com/office/drawing/2014/main" id="{81FBDE64-353F-4D57-8EEB-4D015206F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18074" cy="79803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7B575B6F-5F50-4D29-8C89-962C37107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53340"/>
          <a:ext cx="4259619" cy="76310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351694" cy="704689"/>
    <xdr:pic>
      <xdr:nvPicPr>
        <xdr:cNvPr id="2" name="Picture 1">
          <a:extLst>
            <a:ext uri="{FF2B5EF4-FFF2-40B4-BE49-F238E27FC236}">
              <a16:creationId xmlns:a16="http://schemas.microsoft.com/office/drawing/2014/main" id="{EEDB4EE5-A770-4D30-B4E8-BE0F603C4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4351694" cy="70468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floridacfo.sharepoint.com/sites/FLP/PMO%20Team/Budget/FY25-26/Florida%20PALM%20Spend%20Plan%20Working%20File%20FY%2025-26.xlsx" TargetMode="External"/><Relationship Id="rId1" Type="http://schemas.openxmlformats.org/officeDocument/2006/relationships/externalLinkPath" Target="/sites/FLP/PMO%20Team/Budget/FY25-26/Florida%20PALM%20Spend%20Plan%20Working%20File%20FY%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§ 5 - Spending Plan "/>
      <sheetName val="SAMPLE"/>
      <sheetName val="Monthly Summary"/>
      <sheetName val="Quarterly Summary"/>
      <sheetName val="Unprojected Appropriation"/>
      <sheetName val="Detail"/>
      <sheetName val="Footnotes"/>
      <sheetName val="SSI Detail"/>
      <sheetName val="Oracle Detail"/>
      <sheetName val="Oracle Summary "/>
      <sheetName val="Project Admin Detail"/>
      <sheetName val="Production Support Admin Detail"/>
      <sheetName val="Contractor Detail"/>
      <sheetName val="Florida PALM-UAT"/>
      <sheetName val="Contingency Detail"/>
      <sheetName val="ALRR Reconcile"/>
      <sheetName val="General Ledger"/>
      <sheetName val="Encumbrances"/>
      <sheetName val="Notes"/>
      <sheetName val="Checklist 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47">
          <cell r="E147">
            <v>59214664</v>
          </cell>
          <cell r="F147">
            <v>45045787</v>
          </cell>
          <cell r="G147">
            <v>14168877</v>
          </cell>
          <cell r="J147">
            <v>1335444.96</v>
          </cell>
        </row>
        <row r="148">
          <cell r="E148">
            <v>12885503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4EDBD-C732-40E6-A95C-551BF6C3DFDD}">
  <dimension ref="A2:BS58"/>
  <sheetViews>
    <sheetView tabSelected="1" zoomScale="90" zoomScaleNormal="90" workbookViewId="0">
      <pane xSplit="7" topLeftCell="H1" activePane="topRight" state="frozen"/>
      <selection pane="topRight" activeCell="J4" sqref="J4"/>
    </sheetView>
  </sheetViews>
  <sheetFormatPr defaultColWidth="50.28515625" defaultRowHeight="14.25" x14ac:dyDescent="0.2"/>
  <cols>
    <col min="1" max="1" width="68.85546875" style="219" bestFit="1" customWidth="1"/>
    <col min="2" max="8" width="20.7109375" style="277" customWidth="1"/>
    <col min="9" max="10" width="17.7109375" style="219" customWidth="1"/>
    <col min="11" max="11" width="4" style="219" bestFit="1" customWidth="1"/>
    <col min="12" max="12" width="17.7109375" style="219" hidden="1" customWidth="1"/>
    <col min="13" max="14" width="17.7109375" style="219" customWidth="1"/>
    <col min="15" max="15" width="4" style="219" bestFit="1" customWidth="1"/>
    <col min="16" max="16" width="17.7109375" style="219" hidden="1" customWidth="1"/>
    <col min="17" max="18" width="17.7109375" style="219" customWidth="1"/>
    <col min="19" max="19" width="2.85546875" style="219" customWidth="1"/>
    <col min="20" max="20" width="17.7109375" style="219" hidden="1" customWidth="1"/>
    <col min="21" max="22" width="17.7109375" style="219" customWidth="1"/>
    <col min="23" max="23" width="1.85546875" style="219" customWidth="1"/>
    <col min="24" max="24" width="17.7109375" style="219" hidden="1" customWidth="1"/>
    <col min="25" max="26" width="17.7109375" style="219" customWidth="1"/>
    <col min="27" max="27" width="1.85546875" style="220" customWidth="1"/>
    <col min="28" max="28" width="17.7109375" style="219" hidden="1" customWidth="1"/>
    <col min="29" max="30" width="17.7109375" style="219" customWidth="1"/>
    <col min="31" max="31" width="1.85546875" style="220" customWidth="1"/>
    <col min="32" max="32" width="17.7109375" style="219" hidden="1" customWidth="1"/>
    <col min="33" max="34" width="17.7109375" style="219" customWidth="1"/>
    <col min="35" max="35" width="1.85546875" style="220" customWidth="1"/>
    <col min="36" max="36" width="17.7109375" style="219" hidden="1" customWidth="1"/>
    <col min="37" max="38" width="17.7109375" style="219" customWidth="1"/>
    <col min="39" max="39" width="1.85546875" style="220" customWidth="1"/>
    <col min="40" max="40" width="17.7109375" style="219" hidden="1" customWidth="1"/>
    <col min="41" max="42" width="17.7109375" style="219" customWidth="1"/>
    <col min="43" max="43" width="1.85546875" style="220" customWidth="1"/>
    <col min="44" max="44" width="17.7109375" style="219" hidden="1" customWidth="1"/>
    <col min="45" max="46" width="17.7109375" style="219" customWidth="1"/>
    <col min="47" max="47" width="1.85546875" style="219" customWidth="1"/>
    <col min="48" max="48" width="17.7109375" style="219" hidden="1" customWidth="1"/>
    <col min="49" max="50" width="17.7109375" style="219" customWidth="1"/>
    <col min="51" max="51" width="1.85546875" style="219" customWidth="1"/>
    <col min="52" max="52" width="17.7109375" style="219" hidden="1" customWidth="1"/>
    <col min="53" max="54" width="17.7109375" style="219" customWidth="1"/>
    <col min="55" max="55" width="1.85546875" style="219" customWidth="1"/>
    <col min="56" max="58" width="17.7109375" style="219" hidden="1" customWidth="1"/>
    <col min="59" max="60" width="19.85546875" style="277" bestFit="1" customWidth="1"/>
    <col min="61" max="61" width="18.28515625" style="277" customWidth="1"/>
    <col min="62" max="62" width="17.42578125" style="277" customWidth="1"/>
    <col min="63" max="63" width="17.7109375" style="277" customWidth="1"/>
    <col min="64" max="64" width="17.7109375" style="219" bestFit="1" customWidth="1"/>
    <col min="65" max="65" width="19" style="219" customWidth="1"/>
    <col min="66" max="16384" width="50.28515625" style="219"/>
  </cols>
  <sheetData>
    <row r="2" spans="1:63" ht="15" x14ac:dyDescent="0.2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3"/>
      <c r="AB2" s="1"/>
      <c r="AC2" s="1"/>
      <c r="AD2" s="1"/>
      <c r="AE2" s="3"/>
      <c r="AF2" s="1"/>
      <c r="AG2" s="1"/>
      <c r="AH2" s="1"/>
      <c r="AI2" s="3"/>
      <c r="AJ2" s="1"/>
      <c r="AK2" s="1"/>
      <c r="AL2" s="1"/>
      <c r="AM2" s="3"/>
      <c r="AN2" s="1"/>
      <c r="AO2" s="1"/>
      <c r="AP2" s="1"/>
      <c r="AQ2" s="3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</row>
    <row r="3" spans="1:63" ht="15.75" x14ac:dyDescent="0.25">
      <c r="A3" s="4"/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6"/>
      <c r="AB3" s="4"/>
      <c r="AC3" s="4"/>
      <c r="AD3" s="4"/>
      <c r="AE3" s="6"/>
      <c r="AF3" s="4"/>
      <c r="AG3" s="4"/>
      <c r="AH3" s="4"/>
      <c r="AI3" s="6"/>
      <c r="AJ3" s="4"/>
      <c r="AK3" s="4"/>
      <c r="AL3" s="4"/>
      <c r="AM3" s="6"/>
      <c r="AN3" s="4"/>
      <c r="AO3" s="4"/>
      <c r="AP3" s="4"/>
      <c r="AQ3" s="6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7"/>
      <c r="BH3" s="5"/>
      <c r="BI3" s="5"/>
    </row>
    <row r="4" spans="1:63" x14ac:dyDescent="0.2">
      <c r="BG4" s="278"/>
    </row>
    <row r="5" spans="1:63" x14ac:dyDescent="0.2">
      <c r="M5" s="345"/>
      <c r="P5" s="345"/>
      <c r="AP5" s="361"/>
      <c r="BG5" s="338"/>
    </row>
    <row r="6" spans="1:63" ht="15.75" x14ac:dyDescent="0.25">
      <c r="A6" s="153" t="s">
        <v>3</v>
      </c>
      <c r="M6" s="221"/>
      <c r="P6" s="345"/>
      <c r="AD6" s="221"/>
      <c r="AF6" s="361"/>
      <c r="BG6" s="338"/>
    </row>
    <row r="7" spans="1:63" ht="15.75" x14ac:dyDescent="0.25">
      <c r="A7" s="6" t="s">
        <v>156</v>
      </c>
      <c r="F7" s="278"/>
      <c r="G7" s="278"/>
      <c r="H7" s="278"/>
    </row>
    <row r="8" spans="1:63" ht="15" thickBot="1" x14ac:dyDescent="0.25">
      <c r="A8" s="469" t="s">
        <v>220</v>
      </c>
      <c r="F8" s="278"/>
      <c r="G8" s="278"/>
    </row>
    <row r="9" spans="1:63" ht="16.149999999999999" customHeight="1" thickBot="1" x14ac:dyDescent="0.25">
      <c r="A9" s="360"/>
      <c r="B9" s="521" t="s">
        <v>4</v>
      </c>
      <c r="C9" s="522"/>
      <c r="D9" s="522"/>
      <c r="E9" s="522"/>
      <c r="F9" s="522"/>
      <c r="G9" s="522"/>
      <c r="H9" s="523"/>
    </row>
    <row r="10" spans="1:63" s="9" customFormat="1" ht="15.75" customHeight="1" thickBot="1" x14ac:dyDescent="0.3">
      <c r="A10" s="97"/>
      <c r="B10" s="465" t="b">
        <f>B13=B11</f>
        <v>1</v>
      </c>
      <c r="C10" s="466" t="b">
        <f t="shared" ref="C10:F10" si="0">C13=C11</f>
        <v>1</v>
      </c>
      <c r="D10" s="466" t="b">
        <f t="shared" si="0"/>
        <v>1</v>
      </c>
      <c r="E10" s="466" t="b">
        <f t="shared" si="0"/>
        <v>1</v>
      </c>
      <c r="F10" s="466" t="b">
        <f t="shared" si="0"/>
        <v>1</v>
      </c>
      <c r="G10" s="466" t="str">
        <f>IF(G32=SUM(G14:G23,G25:G31),"","ERROR")</f>
        <v/>
      </c>
      <c r="H10" s="467" t="str">
        <f>IF(H32=SUM(H14:H22,H23:H31),"","ERROR")</f>
        <v>ERROR</v>
      </c>
      <c r="I10" s="509" t="s">
        <v>144</v>
      </c>
      <c r="J10" s="510"/>
      <c r="K10" s="510"/>
      <c r="L10" s="510"/>
      <c r="M10" s="512" t="s">
        <v>145</v>
      </c>
      <c r="N10" s="513"/>
      <c r="O10" s="513"/>
      <c r="P10" s="514"/>
      <c r="Q10" s="509" t="s">
        <v>146</v>
      </c>
      <c r="R10" s="510"/>
      <c r="S10" s="510"/>
      <c r="T10" s="511"/>
      <c r="U10" s="512" t="s">
        <v>147</v>
      </c>
      <c r="V10" s="517"/>
      <c r="W10" s="517"/>
      <c r="X10" s="518"/>
      <c r="Y10" s="509" t="s">
        <v>148</v>
      </c>
      <c r="Z10" s="515"/>
      <c r="AA10" s="515"/>
      <c r="AB10" s="516"/>
      <c r="AC10" s="512" t="s">
        <v>149</v>
      </c>
      <c r="AD10" s="517"/>
      <c r="AE10" s="517"/>
      <c r="AF10" s="518"/>
      <c r="AG10" s="509" t="s">
        <v>150</v>
      </c>
      <c r="AH10" s="515"/>
      <c r="AI10" s="515"/>
      <c r="AJ10" s="516"/>
      <c r="AK10" s="512" t="s">
        <v>151</v>
      </c>
      <c r="AL10" s="513"/>
      <c r="AM10" s="513"/>
      <c r="AN10" s="514"/>
      <c r="AO10" s="509" t="s">
        <v>152</v>
      </c>
      <c r="AP10" s="510"/>
      <c r="AQ10" s="510"/>
      <c r="AR10" s="511"/>
      <c r="AS10" s="512" t="s">
        <v>153</v>
      </c>
      <c r="AT10" s="513"/>
      <c r="AU10" s="513"/>
      <c r="AV10" s="514"/>
      <c r="AW10" s="509" t="s">
        <v>154</v>
      </c>
      <c r="AX10" s="515"/>
      <c r="AY10" s="515"/>
      <c r="AZ10" s="516"/>
      <c r="BA10" s="512" t="s">
        <v>155</v>
      </c>
      <c r="BB10" s="517"/>
      <c r="BC10" s="517"/>
      <c r="BD10" s="518"/>
      <c r="BE10" s="519" t="s">
        <v>157</v>
      </c>
      <c r="BF10" s="511"/>
      <c r="BG10" s="520" t="s">
        <v>5</v>
      </c>
      <c r="BH10" s="517"/>
      <c r="BI10" s="518"/>
      <c r="BJ10" s="8"/>
      <c r="BK10" s="8"/>
    </row>
    <row r="11" spans="1:63" ht="15" customHeight="1" thickBot="1" x14ac:dyDescent="0.25">
      <c r="A11" s="507" t="s">
        <v>6</v>
      </c>
      <c r="B11" s="468">
        <f>B13</f>
        <v>10130387</v>
      </c>
      <c r="C11" s="468">
        <f>C13</f>
        <v>45930662.000000007</v>
      </c>
      <c r="D11" s="463">
        <f>D13</f>
        <v>56061049</v>
      </c>
      <c r="E11" s="463">
        <f>E13</f>
        <v>14015262</v>
      </c>
      <c r="F11" s="463">
        <f>F13</f>
        <v>42045787</v>
      </c>
      <c r="G11" s="463">
        <f>SUM(G14:G24)</f>
        <v>50584035.449511759</v>
      </c>
      <c r="H11" s="463">
        <f>H13</f>
        <v>12679817.039999999</v>
      </c>
      <c r="I11" s="494" t="s">
        <v>7</v>
      </c>
      <c r="J11" s="496" t="s">
        <v>8</v>
      </c>
      <c r="K11" s="31"/>
      <c r="L11" s="498" t="s">
        <v>9</v>
      </c>
      <c r="M11" s="494" t="s">
        <v>7</v>
      </c>
      <c r="N11" s="496" t="s">
        <v>8</v>
      </c>
      <c r="O11" s="31"/>
      <c r="P11" s="498" t="s">
        <v>9</v>
      </c>
      <c r="Q11" s="494" t="s">
        <v>7</v>
      </c>
      <c r="R11" s="496" t="s">
        <v>8</v>
      </c>
      <c r="S11" s="31"/>
      <c r="T11" s="498" t="s">
        <v>9</v>
      </c>
      <c r="U11" s="494" t="s">
        <v>7</v>
      </c>
      <c r="V11" s="496" t="s">
        <v>8</v>
      </c>
      <c r="W11" s="31"/>
      <c r="X11" s="498" t="s">
        <v>9</v>
      </c>
      <c r="Y11" s="494" t="s">
        <v>7</v>
      </c>
      <c r="Z11" s="496" t="s">
        <v>8</v>
      </c>
      <c r="AA11" s="31"/>
      <c r="AB11" s="498" t="s">
        <v>9</v>
      </c>
      <c r="AC11" s="494" t="s">
        <v>7</v>
      </c>
      <c r="AD11" s="496" t="s">
        <v>8</v>
      </c>
      <c r="AE11" s="31"/>
      <c r="AF11" s="498" t="s">
        <v>9</v>
      </c>
      <c r="AG11" s="494" t="s">
        <v>7</v>
      </c>
      <c r="AH11" s="496" t="s">
        <v>8</v>
      </c>
      <c r="AI11" s="31"/>
      <c r="AJ11" s="498" t="s">
        <v>9</v>
      </c>
      <c r="AK11" s="494" t="s">
        <v>7</v>
      </c>
      <c r="AL11" s="496" t="s">
        <v>8</v>
      </c>
      <c r="AM11" s="31"/>
      <c r="AN11" s="498" t="s">
        <v>9</v>
      </c>
      <c r="AO11" s="494" t="s">
        <v>7</v>
      </c>
      <c r="AP11" s="496" t="s">
        <v>8</v>
      </c>
      <c r="AQ11" s="31"/>
      <c r="AR11" s="498" t="s">
        <v>9</v>
      </c>
      <c r="AS11" s="494" t="s">
        <v>7</v>
      </c>
      <c r="AT11" s="496" t="s">
        <v>8</v>
      </c>
      <c r="AU11" s="31"/>
      <c r="AV11" s="498" t="s">
        <v>9</v>
      </c>
      <c r="AW11" s="494" t="s">
        <v>7</v>
      </c>
      <c r="AX11" s="496" t="s">
        <v>8</v>
      </c>
      <c r="AY11" s="31"/>
      <c r="AZ11" s="498" t="s">
        <v>9</v>
      </c>
      <c r="BA11" s="494" t="s">
        <v>7</v>
      </c>
      <c r="BB11" s="496" t="s">
        <v>8</v>
      </c>
      <c r="BC11" s="31"/>
      <c r="BD11" s="500" t="s">
        <v>9</v>
      </c>
      <c r="BE11" s="502" t="s">
        <v>10</v>
      </c>
      <c r="BF11" s="504" t="s">
        <v>11</v>
      </c>
      <c r="BG11" s="505" t="s">
        <v>12</v>
      </c>
      <c r="BH11" s="480" t="s">
        <v>13</v>
      </c>
      <c r="BI11" s="482" t="s">
        <v>14</v>
      </c>
      <c r="BJ11" s="484" t="s">
        <v>15</v>
      </c>
      <c r="BK11" s="486" t="s">
        <v>16</v>
      </c>
    </row>
    <row r="12" spans="1:63" ht="78" customHeight="1" thickBot="1" x14ac:dyDescent="0.25">
      <c r="A12" s="508"/>
      <c r="B12" s="464" t="s">
        <v>218</v>
      </c>
      <c r="C12" s="464" t="s">
        <v>212</v>
      </c>
      <c r="D12" s="464" t="s">
        <v>209</v>
      </c>
      <c r="E12" s="464" t="s">
        <v>17</v>
      </c>
      <c r="F12" s="464" t="s">
        <v>18</v>
      </c>
      <c r="G12" s="464" t="s">
        <v>19</v>
      </c>
      <c r="H12" s="464" t="s">
        <v>20</v>
      </c>
      <c r="I12" s="495"/>
      <c r="J12" s="497"/>
      <c r="K12" s="32"/>
      <c r="L12" s="499"/>
      <c r="M12" s="495"/>
      <c r="N12" s="497"/>
      <c r="O12" s="32"/>
      <c r="P12" s="499"/>
      <c r="Q12" s="495"/>
      <c r="R12" s="497"/>
      <c r="S12" s="32"/>
      <c r="T12" s="499"/>
      <c r="U12" s="495"/>
      <c r="V12" s="497"/>
      <c r="W12" s="32"/>
      <c r="X12" s="499"/>
      <c r="Y12" s="495"/>
      <c r="Z12" s="497"/>
      <c r="AA12" s="32"/>
      <c r="AB12" s="499"/>
      <c r="AC12" s="495"/>
      <c r="AD12" s="497"/>
      <c r="AE12" s="32"/>
      <c r="AF12" s="499"/>
      <c r="AG12" s="495"/>
      <c r="AH12" s="497"/>
      <c r="AI12" s="32"/>
      <c r="AJ12" s="499"/>
      <c r="AK12" s="495"/>
      <c r="AL12" s="497"/>
      <c r="AM12" s="32"/>
      <c r="AN12" s="499"/>
      <c r="AO12" s="495"/>
      <c r="AP12" s="497"/>
      <c r="AQ12" s="32"/>
      <c r="AR12" s="499"/>
      <c r="AS12" s="495"/>
      <c r="AT12" s="497"/>
      <c r="AU12" s="32"/>
      <c r="AV12" s="499"/>
      <c r="AW12" s="495"/>
      <c r="AX12" s="497"/>
      <c r="AY12" s="32"/>
      <c r="AZ12" s="499"/>
      <c r="BA12" s="495"/>
      <c r="BB12" s="497"/>
      <c r="BC12" s="32"/>
      <c r="BD12" s="501"/>
      <c r="BE12" s="503"/>
      <c r="BF12" s="504"/>
      <c r="BG12" s="506"/>
      <c r="BH12" s="481"/>
      <c r="BI12" s="483"/>
      <c r="BJ12" s="485"/>
      <c r="BK12" s="487"/>
    </row>
    <row r="13" spans="1:63" s="345" customFormat="1" ht="15.75" thickBot="1" x14ac:dyDescent="0.25">
      <c r="A13" s="10" t="s">
        <v>21</v>
      </c>
      <c r="B13" s="167">
        <v>10130387</v>
      </c>
      <c r="C13" s="167">
        <v>45930662.000000007</v>
      </c>
      <c r="D13" s="167">
        <v>56061049</v>
      </c>
      <c r="E13" s="168">
        <v>14015262</v>
      </c>
      <c r="F13" s="168">
        <f>D13-E13</f>
        <v>42045787</v>
      </c>
      <c r="G13" s="168">
        <f t="shared" ref="G13:J13" si="1">SUM(G14:G24)</f>
        <v>50584035.449511759</v>
      </c>
      <c r="H13" s="168">
        <f>E13-BI13</f>
        <v>12679817.039999999</v>
      </c>
      <c r="I13" s="181">
        <f t="shared" si="1"/>
        <v>4631851.0608333331</v>
      </c>
      <c r="J13" s="186">
        <f t="shared" si="1"/>
        <v>2445591.29</v>
      </c>
      <c r="K13" s="187"/>
      <c r="L13" s="188">
        <f>SUM(L14:L24)</f>
        <v>1335444.96</v>
      </c>
      <c r="M13" s="181">
        <f>SUM(M14:M24)</f>
        <v>6967995.1845833324</v>
      </c>
      <c r="N13" s="186">
        <f>SUM(N14:N24)</f>
        <v>0</v>
      </c>
      <c r="O13" s="187"/>
      <c r="P13" s="188">
        <f>SUM(P14:P24)</f>
        <v>0</v>
      </c>
      <c r="Q13" s="181">
        <f>SUM(Q14:Q24)</f>
        <v>2639936.5008333335</v>
      </c>
      <c r="R13" s="186">
        <f>SUM(R14:R24)</f>
        <v>0</v>
      </c>
      <c r="S13" s="187"/>
      <c r="T13" s="188">
        <f>SUM(T14:T24)</f>
        <v>0</v>
      </c>
      <c r="U13" s="181">
        <f>SUM(U14:U24)</f>
        <v>2976584.2135237735</v>
      </c>
      <c r="V13" s="186">
        <f>SUM(V14:V24)</f>
        <v>0</v>
      </c>
      <c r="W13" s="187"/>
      <c r="X13" s="188">
        <f>SUM(X14:X24)</f>
        <v>0</v>
      </c>
      <c r="Y13" s="181">
        <f>SUM(Y14:Y24)</f>
        <v>7099527.8208333328</v>
      </c>
      <c r="Z13" s="186">
        <f>SUM(Z14:Z24)</f>
        <v>0</v>
      </c>
      <c r="AA13" s="187"/>
      <c r="AB13" s="188">
        <f>SUM(AB14:AB24)</f>
        <v>0</v>
      </c>
      <c r="AC13" s="181">
        <f>SUM(AC14:AC24)</f>
        <v>2123763.6108333333</v>
      </c>
      <c r="AD13" s="186">
        <f>SUM(AD14:AD24)</f>
        <v>0</v>
      </c>
      <c r="AE13" s="187"/>
      <c r="AF13" s="188">
        <f>SUM(AF14:AF24)</f>
        <v>0</v>
      </c>
      <c r="AG13" s="181">
        <f>SUM(AG14:AG24)</f>
        <v>3361108.7035237732</v>
      </c>
      <c r="AH13" s="186">
        <f>SUM(AH14:AH24)</f>
        <v>0</v>
      </c>
      <c r="AI13" s="187"/>
      <c r="AJ13" s="188">
        <f>SUM(AJ14:AJ24)</f>
        <v>0</v>
      </c>
      <c r="AK13" s="181">
        <f>SUM(AK14:AK24)</f>
        <v>3926816.3808333334</v>
      </c>
      <c r="AL13" s="186">
        <f>SUM(AL14:AL24)</f>
        <v>0</v>
      </c>
      <c r="AM13" s="187"/>
      <c r="AN13" s="188">
        <f>SUM(AN14:AN24)</f>
        <v>0</v>
      </c>
      <c r="AO13" s="181">
        <f>SUM(AO14:AO24)</f>
        <v>1859445.4108333332</v>
      </c>
      <c r="AP13" s="186">
        <f>SUM(AP14:AP24)</f>
        <v>0</v>
      </c>
      <c r="AQ13" s="187"/>
      <c r="AR13" s="188">
        <f>SUM(AR14:AR24)</f>
        <v>0</v>
      </c>
      <c r="AS13" s="181">
        <f>SUM(AS14:AS24)</f>
        <v>4515708.1235237736</v>
      </c>
      <c r="AT13" s="186">
        <f>SUM(AT14:AT24)</f>
        <v>0</v>
      </c>
      <c r="AU13" s="187"/>
      <c r="AV13" s="188">
        <f>SUM(AV14:AV24)</f>
        <v>0</v>
      </c>
      <c r="AW13" s="181">
        <f>SUM(AW14:AW24)</f>
        <v>7329865.9408333329</v>
      </c>
      <c r="AX13" s="186">
        <f>SUM(AX14:AX24)</f>
        <v>0</v>
      </c>
      <c r="AY13" s="187"/>
      <c r="AZ13" s="188">
        <f>SUM(AZ14:AZ24)</f>
        <v>0</v>
      </c>
      <c r="BA13" s="181">
        <f>SUM(BA14:BA24)</f>
        <v>3151432.4985237732</v>
      </c>
      <c r="BB13" s="186">
        <f>SUM(BB14:BB24)</f>
        <v>0</v>
      </c>
      <c r="BC13" s="187"/>
      <c r="BD13" s="188">
        <f>SUM(BD14:BD24)</f>
        <v>0</v>
      </c>
      <c r="BE13" s="202" t="e">
        <f t="shared" ref="BE13:BF13" si="2">SUM(BE14:BE22)</f>
        <v>#REF!</v>
      </c>
      <c r="BF13" s="190" t="e">
        <f t="shared" si="2"/>
        <v>#REF!</v>
      </c>
      <c r="BG13" s="193">
        <f>SUM(BG14:BG24)</f>
        <v>4631851.0608333331</v>
      </c>
      <c r="BH13" s="43">
        <f>SUM(BH14:BH24)</f>
        <v>2445591.29</v>
      </c>
      <c r="BI13" s="37">
        <f>SUM(BI14:BI24)</f>
        <v>1335444.96</v>
      </c>
      <c r="BJ13" s="48">
        <f>SUM(BJ14:BJ23)</f>
        <v>48138444.15951176</v>
      </c>
      <c r="BK13" s="147">
        <f>SUM(BJ13/G13)</f>
        <v>0.9516529025755377</v>
      </c>
    </row>
    <row r="14" spans="1:63" s="345" customFormat="1" ht="16.5" x14ac:dyDescent="0.2">
      <c r="A14" s="180" t="s">
        <v>22</v>
      </c>
      <c r="B14" s="470"/>
      <c r="C14" s="470"/>
      <c r="D14" s="470"/>
      <c r="E14" s="470"/>
      <c r="F14" s="470"/>
      <c r="G14" s="199">
        <f>SUM(I14+M14+Q14+U14+Y14+AC14+AG14+AK14+AO14+AS14+AW14+BA14)</f>
        <v>27831023</v>
      </c>
      <c r="H14" s="470"/>
      <c r="I14" s="192">
        <v>2000000</v>
      </c>
      <c r="J14" s="200">
        <v>0</v>
      </c>
      <c r="K14" s="183"/>
      <c r="L14" s="182">
        <v>0</v>
      </c>
      <c r="M14" s="192">
        <v>5338840</v>
      </c>
      <c r="N14" s="200">
        <v>0</v>
      </c>
      <c r="O14" s="183"/>
      <c r="P14" s="182">
        <v>0</v>
      </c>
      <c r="Q14" s="192">
        <v>994983</v>
      </c>
      <c r="R14" s="200">
        <v>0</v>
      </c>
      <c r="S14" s="183"/>
      <c r="T14" s="182">
        <v>0</v>
      </c>
      <c r="U14" s="192">
        <v>0</v>
      </c>
      <c r="V14" s="200">
        <v>0</v>
      </c>
      <c r="W14" s="183"/>
      <c r="X14" s="182">
        <v>0</v>
      </c>
      <c r="Y14" s="192">
        <v>5818200</v>
      </c>
      <c r="Z14" s="200">
        <v>0</v>
      </c>
      <c r="AA14" s="183"/>
      <c r="AB14" s="182">
        <v>0</v>
      </c>
      <c r="AC14" s="192">
        <v>0</v>
      </c>
      <c r="AD14" s="200">
        <v>0</v>
      </c>
      <c r="AE14" s="183"/>
      <c r="AF14" s="182">
        <v>0</v>
      </c>
      <c r="AG14" s="192">
        <v>1500000</v>
      </c>
      <c r="AH14" s="200">
        <v>0</v>
      </c>
      <c r="AI14" s="183"/>
      <c r="AJ14" s="182">
        <v>0</v>
      </c>
      <c r="AK14" s="192">
        <v>1976500</v>
      </c>
      <c r="AL14" s="200">
        <v>0</v>
      </c>
      <c r="AM14" s="183"/>
      <c r="AN14" s="182">
        <v>0</v>
      </c>
      <c r="AO14" s="192">
        <v>0</v>
      </c>
      <c r="AP14" s="200">
        <v>0</v>
      </c>
      <c r="AQ14" s="183"/>
      <c r="AR14" s="182">
        <v>0</v>
      </c>
      <c r="AS14" s="192">
        <v>2681700</v>
      </c>
      <c r="AT14" s="200">
        <v>0</v>
      </c>
      <c r="AU14" s="183"/>
      <c r="AV14" s="182">
        <v>0</v>
      </c>
      <c r="AW14" s="192">
        <v>6020800</v>
      </c>
      <c r="AX14" s="200">
        <v>0</v>
      </c>
      <c r="AY14" s="183"/>
      <c r="AZ14" s="182">
        <v>0</v>
      </c>
      <c r="BA14" s="192">
        <v>1500000</v>
      </c>
      <c r="BB14" s="200">
        <v>0</v>
      </c>
      <c r="BC14" s="183"/>
      <c r="BD14" s="182">
        <v>0</v>
      </c>
      <c r="BE14" s="36">
        <v>0</v>
      </c>
      <c r="BF14" s="203">
        <v>0</v>
      </c>
      <c r="BG14" s="36">
        <v>2000000</v>
      </c>
      <c r="BH14" s="36">
        <v>0</v>
      </c>
      <c r="BI14" s="35">
        <v>0</v>
      </c>
      <c r="BJ14" s="169">
        <v>27831023</v>
      </c>
      <c r="BK14" s="148">
        <v>1</v>
      </c>
    </row>
    <row r="15" spans="1:63" s="345" customFormat="1" ht="15" customHeight="1" x14ac:dyDescent="0.2">
      <c r="A15" s="180" t="s">
        <v>23</v>
      </c>
      <c r="B15" s="471"/>
      <c r="C15" s="471"/>
      <c r="D15" s="471"/>
      <c r="E15" s="471"/>
      <c r="F15" s="471"/>
      <c r="G15" s="199">
        <f t="shared" ref="G15:G24" si="3">SUM(I15+M15+Q15+U15+Y15+AC15+AG15+AK15+AO15+AS15+AW15+BA15)</f>
        <v>415692</v>
      </c>
      <c r="H15" s="471"/>
      <c r="I15" s="192">
        <v>34641</v>
      </c>
      <c r="J15" s="191">
        <v>34641</v>
      </c>
      <c r="K15" s="183"/>
      <c r="L15" s="191">
        <v>34641</v>
      </c>
      <c r="M15" s="192">
        <v>34641</v>
      </c>
      <c r="N15" s="191">
        <v>0</v>
      </c>
      <c r="O15" s="183"/>
      <c r="P15" s="191">
        <v>0</v>
      </c>
      <c r="Q15" s="192">
        <v>34641</v>
      </c>
      <c r="R15" s="191">
        <v>0</v>
      </c>
      <c r="S15" s="183"/>
      <c r="T15" s="191">
        <v>0</v>
      </c>
      <c r="U15" s="192">
        <v>34641</v>
      </c>
      <c r="V15" s="191">
        <v>0</v>
      </c>
      <c r="W15" s="183"/>
      <c r="X15" s="191">
        <v>0</v>
      </c>
      <c r="Y15" s="192">
        <v>34641</v>
      </c>
      <c r="Z15" s="191">
        <v>0</v>
      </c>
      <c r="AA15" s="183"/>
      <c r="AB15" s="191">
        <v>0</v>
      </c>
      <c r="AC15" s="192">
        <v>34641</v>
      </c>
      <c r="AD15" s="191">
        <v>0</v>
      </c>
      <c r="AE15" s="183"/>
      <c r="AF15" s="191">
        <v>0</v>
      </c>
      <c r="AG15" s="192">
        <v>34641</v>
      </c>
      <c r="AH15" s="191">
        <v>0</v>
      </c>
      <c r="AI15" s="183"/>
      <c r="AJ15" s="191">
        <v>0</v>
      </c>
      <c r="AK15" s="192">
        <v>34641</v>
      </c>
      <c r="AL15" s="191">
        <v>0</v>
      </c>
      <c r="AM15" s="183"/>
      <c r="AN15" s="191">
        <v>0</v>
      </c>
      <c r="AO15" s="192">
        <v>34641</v>
      </c>
      <c r="AP15" s="191">
        <v>0</v>
      </c>
      <c r="AQ15" s="183"/>
      <c r="AR15" s="191">
        <v>0</v>
      </c>
      <c r="AS15" s="192">
        <v>34641</v>
      </c>
      <c r="AT15" s="191">
        <v>0</v>
      </c>
      <c r="AU15" s="183"/>
      <c r="AV15" s="191">
        <v>0</v>
      </c>
      <c r="AW15" s="192">
        <v>34641</v>
      </c>
      <c r="AX15" s="191">
        <v>0</v>
      </c>
      <c r="AY15" s="183"/>
      <c r="AZ15" s="191">
        <v>0</v>
      </c>
      <c r="BA15" s="192">
        <v>34641</v>
      </c>
      <c r="BB15" s="191">
        <v>0</v>
      </c>
      <c r="BC15" s="183"/>
      <c r="BD15" s="191">
        <v>0</v>
      </c>
      <c r="BE15" s="192">
        <v>0</v>
      </c>
      <c r="BF15" s="189">
        <v>0</v>
      </c>
      <c r="BG15" s="36">
        <v>34641</v>
      </c>
      <c r="BH15" s="44">
        <v>34641</v>
      </c>
      <c r="BI15" s="35">
        <v>34641</v>
      </c>
      <c r="BJ15" s="169">
        <v>381051</v>
      </c>
      <c r="BK15" s="148">
        <v>0.91666666666666663</v>
      </c>
    </row>
    <row r="16" spans="1:63" s="345" customFormat="1" ht="16.5" x14ac:dyDescent="0.2">
      <c r="A16" s="180" t="s">
        <v>24</v>
      </c>
      <c r="B16" s="471"/>
      <c r="C16" s="471"/>
      <c r="D16" s="471"/>
      <c r="E16" s="471"/>
      <c r="F16" s="471"/>
      <c r="G16" s="199">
        <f t="shared" si="3"/>
        <v>9948750</v>
      </c>
      <c r="H16" s="471"/>
      <c r="I16" s="36">
        <v>1534630</v>
      </c>
      <c r="J16" s="191">
        <v>1521776</v>
      </c>
      <c r="K16" s="183"/>
      <c r="L16" s="182">
        <v>830806</v>
      </c>
      <c r="M16" s="36">
        <v>713885</v>
      </c>
      <c r="N16" s="191">
        <v>0</v>
      </c>
      <c r="O16" s="183"/>
      <c r="P16" s="182">
        <v>0</v>
      </c>
      <c r="Q16" s="36">
        <v>713885</v>
      </c>
      <c r="R16" s="191">
        <v>0</v>
      </c>
      <c r="S16" s="183"/>
      <c r="T16" s="182">
        <v>0</v>
      </c>
      <c r="U16" s="36">
        <v>907013</v>
      </c>
      <c r="V16" s="191">
        <v>0</v>
      </c>
      <c r="W16" s="183"/>
      <c r="X16" s="182">
        <v>0</v>
      </c>
      <c r="Y16" s="36">
        <v>710885</v>
      </c>
      <c r="Z16" s="191">
        <v>0</v>
      </c>
      <c r="AA16" s="183"/>
      <c r="AB16" s="182">
        <v>0</v>
      </c>
      <c r="AC16" s="36">
        <v>710885</v>
      </c>
      <c r="AD16" s="191">
        <v>0</v>
      </c>
      <c r="AE16" s="183"/>
      <c r="AF16" s="182">
        <v>0</v>
      </c>
      <c r="AG16" s="36">
        <v>907013</v>
      </c>
      <c r="AH16" s="191">
        <v>0</v>
      </c>
      <c r="AI16" s="183"/>
      <c r="AJ16" s="182">
        <v>0</v>
      </c>
      <c r="AK16" s="36">
        <v>710885</v>
      </c>
      <c r="AL16" s="191">
        <v>0</v>
      </c>
      <c r="AM16" s="183"/>
      <c r="AN16" s="182">
        <v>0</v>
      </c>
      <c r="AO16" s="36">
        <v>710885</v>
      </c>
      <c r="AP16" s="191">
        <v>0</v>
      </c>
      <c r="AQ16" s="183"/>
      <c r="AR16" s="182">
        <v>0</v>
      </c>
      <c r="AS16" s="36">
        <v>907014</v>
      </c>
      <c r="AT16" s="191">
        <v>0</v>
      </c>
      <c r="AU16" s="183"/>
      <c r="AV16" s="182">
        <v>0</v>
      </c>
      <c r="AW16" s="36">
        <v>710885</v>
      </c>
      <c r="AX16" s="191">
        <v>0</v>
      </c>
      <c r="AY16" s="183"/>
      <c r="AZ16" s="182">
        <v>0</v>
      </c>
      <c r="BA16" s="36">
        <v>710885</v>
      </c>
      <c r="BB16" s="191">
        <v>0</v>
      </c>
      <c r="BC16" s="183"/>
      <c r="BD16" s="182">
        <v>0</v>
      </c>
      <c r="BE16" s="192">
        <v>0</v>
      </c>
      <c r="BF16" s="189">
        <v>0</v>
      </c>
      <c r="BG16" s="36">
        <v>1534630</v>
      </c>
      <c r="BH16" s="44">
        <v>1521776</v>
      </c>
      <c r="BI16" s="35">
        <v>830806</v>
      </c>
      <c r="BJ16" s="169">
        <v>8426974</v>
      </c>
      <c r="BK16" s="148">
        <v>0.8470384721698706</v>
      </c>
    </row>
    <row r="17" spans="1:65" s="345" customFormat="1" ht="16.5" x14ac:dyDescent="0.2">
      <c r="A17" s="180" t="s">
        <v>142</v>
      </c>
      <c r="B17" s="471"/>
      <c r="C17" s="471"/>
      <c r="D17" s="471"/>
      <c r="E17" s="471"/>
      <c r="F17" s="471"/>
      <c r="G17" s="199">
        <f t="shared" si="3"/>
        <v>241100.58</v>
      </c>
      <c r="H17" s="471"/>
      <c r="I17" s="36">
        <v>19961.809999999998</v>
      </c>
      <c r="J17" s="191">
        <v>19961.809999999998</v>
      </c>
      <c r="K17" s="183"/>
      <c r="L17" s="182">
        <v>0</v>
      </c>
      <c r="M17" s="36">
        <v>19961.809999999998</v>
      </c>
      <c r="N17" s="191">
        <v>0</v>
      </c>
      <c r="O17" s="183"/>
      <c r="P17" s="182">
        <v>0</v>
      </c>
      <c r="Q17" s="36">
        <v>19961.809999999998</v>
      </c>
      <c r="R17" s="191">
        <v>0</v>
      </c>
      <c r="S17" s="183"/>
      <c r="T17" s="182">
        <v>0</v>
      </c>
      <c r="U17" s="36">
        <v>19961.809999999998</v>
      </c>
      <c r="V17" s="191">
        <v>0</v>
      </c>
      <c r="W17" s="183"/>
      <c r="X17" s="182">
        <v>0</v>
      </c>
      <c r="Y17" s="36">
        <v>19961.809999999998</v>
      </c>
      <c r="Z17" s="191">
        <v>0</v>
      </c>
      <c r="AA17" s="183"/>
      <c r="AB17" s="182">
        <v>0</v>
      </c>
      <c r="AC17" s="36">
        <v>19961.809999999998</v>
      </c>
      <c r="AD17" s="191">
        <v>0</v>
      </c>
      <c r="AE17" s="183"/>
      <c r="AF17" s="182">
        <v>0</v>
      </c>
      <c r="AG17" s="36">
        <v>19961.809999999998</v>
      </c>
      <c r="AH17" s="191">
        <v>0</v>
      </c>
      <c r="AI17" s="183"/>
      <c r="AJ17" s="182">
        <v>0</v>
      </c>
      <c r="AK17" s="36">
        <v>20143.61</v>
      </c>
      <c r="AL17" s="191">
        <v>0</v>
      </c>
      <c r="AM17" s="183"/>
      <c r="AN17" s="182">
        <v>0</v>
      </c>
      <c r="AO17" s="36">
        <v>20143.61</v>
      </c>
      <c r="AP17" s="191">
        <v>0</v>
      </c>
      <c r="AQ17" s="183"/>
      <c r="AR17" s="182">
        <v>0</v>
      </c>
      <c r="AS17" s="36">
        <v>20360.23</v>
      </c>
      <c r="AT17" s="191">
        <v>0</v>
      </c>
      <c r="AU17" s="183"/>
      <c r="AV17" s="182">
        <v>0</v>
      </c>
      <c r="AW17" s="36">
        <v>20360.23</v>
      </c>
      <c r="AX17" s="191">
        <v>0</v>
      </c>
      <c r="AY17" s="183"/>
      <c r="AZ17" s="182">
        <v>0</v>
      </c>
      <c r="BA17" s="36">
        <v>20360.23</v>
      </c>
      <c r="BB17" s="191">
        <v>0</v>
      </c>
      <c r="BC17" s="183"/>
      <c r="BD17" s="182">
        <v>0</v>
      </c>
      <c r="BE17" s="192">
        <v>0</v>
      </c>
      <c r="BF17" s="189">
        <v>0</v>
      </c>
      <c r="BG17" s="36">
        <v>19961.809999999998</v>
      </c>
      <c r="BH17" s="44">
        <v>19961.809999999998</v>
      </c>
      <c r="BI17" s="35">
        <v>0</v>
      </c>
      <c r="BJ17" s="169">
        <v>221138.77</v>
      </c>
      <c r="BK17" s="148">
        <v>0.91720546669775738</v>
      </c>
    </row>
    <row r="18" spans="1:65" s="345" customFormat="1" ht="16.5" x14ac:dyDescent="0.2">
      <c r="A18" s="180" t="s">
        <v>25</v>
      </c>
      <c r="B18" s="471"/>
      <c r="C18" s="471"/>
      <c r="D18" s="471"/>
      <c r="E18" s="471"/>
      <c r="F18" s="471"/>
      <c r="G18" s="199">
        <f t="shared" si="3"/>
        <v>824518.12</v>
      </c>
      <c r="H18" s="471"/>
      <c r="I18" s="36">
        <v>41971.78</v>
      </c>
      <c r="J18" s="191">
        <v>1177</v>
      </c>
      <c r="K18" s="183">
        <v>2</v>
      </c>
      <c r="L18" s="182">
        <v>1177</v>
      </c>
      <c r="M18" s="36">
        <v>7971.7800000000007</v>
      </c>
      <c r="N18" s="191">
        <v>0</v>
      </c>
      <c r="O18" s="183"/>
      <c r="P18" s="182">
        <v>0</v>
      </c>
      <c r="Q18" s="36">
        <v>7971.7800000000007</v>
      </c>
      <c r="R18" s="191">
        <v>0</v>
      </c>
      <c r="S18" s="183"/>
      <c r="T18" s="182">
        <v>0</v>
      </c>
      <c r="U18" s="36">
        <v>7971.7800000000007</v>
      </c>
      <c r="V18" s="191">
        <v>0</v>
      </c>
      <c r="W18" s="183"/>
      <c r="X18" s="182">
        <v>0</v>
      </c>
      <c r="Y18" s="36">
        <v>7971.7800000000007</v>
      </c>
      <c r="Z18" s="191">
        <v>0</v>
      </c>
      <c r="AA18" s="183"/>
      <c r="AB18" s="182">
        <v>0</v>
      </c>
      <c r="AC18" s="36">
        <v>7971.7800000000007</v>
      </c>
      <c r="AD18" s="191">
        <v>0</v>
      </c>
      <c r="AE18" s="183"/>
      <c r="AF18" s="182">
        <v>0</v>
      </c>
      <c r="AG18" s="36">
        <v>34971.78</v>
      </c>
      <c r="AH18" s="191">
        <v>0</v>
      </c>
      <c r="AI18" s="183"/>
      <c r="AJ18" s="182">
        <v>0</v>
      </c>
      <c r="AK18" s="36">
        <v>675828.53999999992</v>
      </c>
      <c r="AL18" s="191">
        <v>0</v>
      </c>
      <c r="AM18" s="183"/>
      <c r="AN18" s="182">
        <v>0</v>
      </c>
      <c r="AO18" s="36">
        <v>7971.7800000000007</v>
      </c>
      <c r="AP18" s="191">
        <v>0</v>
      </c>
      <c r="AQ18" s="183"/>
      <c r="AR18" s="182">
        <v>0</v>
      </c>
      <c r="AS18" s="36">
        <v>7971.7800000000007</v>
      </c>
      <c r="AT18" s="191">
        <v>0</v>
      </c>
      <c r="AU18" s="183"/>
      <c r="AV18" s="182">
        <v>0</v>
      </c>
      <c r="AW18" s="36">
        <v>7971.7800000000007</v>
      </c>
      <c r="AX18" s="191">
        <v>0</v>
      </c>
      <c r="AY18" s="183"/>
      <c r="AZ18" s="182">
        <v>0</v>
      </c>
      <c r="BA18" s="36">
        <v>7971.7800000000007</v>
      </c>
      <c r="BB18" s="191">
        <v>0</v>
      </c>
      <c r="BC18" s="183"/>
      <c r="BD18" s="182">
        <v>0</v>
      </c>
      <c r="BE18" s="192">
        <v>0</v>
      </c>
      <c r="BF18" s="189">
        <v>0</v>
      </c>
      <c r="BG18" s="36">
        <v>41971.78</v>
      </c>
      <c r="BH18" s="44">
        <v>1177</v>
      </c>
      <c r="BI18" s="35">
        <v>1177</v>
      </c>
      <c r="BJ18" s="169">
        <v>823341.12</v>
      </c>
      <c r="BK18" s="148">
        <v>0.99857249953463723</v>
      </c>
    </row>
    <row r="19" spans="1:65" s="345" customFormat="1" ht="15" customHeight="1" x14ac:dyDescent="0.2">
      <c r="A19" s="180" t="s">
        <v>26</v>
      </c>
      <c r="B19" s="471"/>
      <c r="C19" s="471"/>
      <c r="D19" s="471"/>
      <c r="E19" s="471"/>
      <c r="F19" s="471"/>
      <c r="G19" s="199">
        <f t="shared" si="3"/>
        <v>2213731.2495117602</v>
      </c>
      <c r="H19" s="471"/>
      <c r="I19" s="192">
        <v>44165.80999999999</v>
      </c>
      <c r="J19" s="191">
        <v>17097.05</v>
      </c>
      <c r="K19" s="183">
        <v>2</v>
      </c>
      <c r="L19" s="182">
        <v>17097.05</v>
      </c>
      <c r="M19" s="192">
        <v>394048.76374999998</v>
      </c>
      <c r="N19" s="191">
        <v>0</v>
      </c>
      <c r="O19" s="183"/>
      <c r="P19" s="182">
        <v>0</v>
      </c>
      <c r="Q19" s="192">
        <v>33788.58</v>
      </c>
      <c r="R19" s="191">
        <v>0</v>
      </c>
      <c r="S19" s="183"/>
      <c r="T19" s="182">
        <v>0</v>
      </c>
      <c r="U19" s="192">
        <v>368705.67269044003</v>
      </c>
      <c r="V19" s="191">
        <v>0</v>
      </c>
      <c r="W19" s="183"/>
      <c r="X19" s="182">
        <v>0</v>
      </c>
      <c r="Y19" s="192">
        <v>58583.509999999995</v>
      </c>
      <c r="Z19" s="191">
        <v>0</v>
      </c>
      <c r="AA19" s="183"/>
      <c r="AB19" s="182">
        <v>0</v>
      </c>
      <c r="AC19" s="192">
        <v>33788.58</v>
      </c>
      <c r="AD19" s="191">
        <v>0</v>
      </c>
      <c r="AE19" s="183"/>
      <c r="AF19" s="182">
        <v>0</v>
      </c>
      <c r="AG19" s="192">
        <v>368705.67269044003</v>
      </c>
      <c r="AH19" s="191">
        <v>0</v>
      </c>
      <c r="AI19" s="183"/>
      <c r="AJ19" s="182">
        <v>0</v>
      </c>
      <c r="AK19" s="192">
        <v>58583.509999999995</v>
      </c>
      <c r="AL19" s="191">
        <v>0</v>
      </c>
      <c r="AM19" s="183"/>
      <c r="AN19" s="182">
        <v>0</v>
      </c>
      <c r="AO19" s="192">
        <v>33788.58</v>
      </c>
      <c r="AP19" s="191">
        <v>0</v>
      </c>
      <c r="AQ19" s="183"/>
      <c r="AR19" s="182">
        <v>0</v>
      </c>
      <c r="AS19" s="192">
        <v>368705.67269044003</v>
      </c>
      <c r="AT19" s="191">
        <v>0</v>
      </c>
      <c r="AU19" s="183"/>
      <c r="AV19" s="182">
        <v>0</v>
      </c>
      <c r="AW19" s="192">
        <v>64807.85</v>
      </c>
      <c r="AX19" s="191">
        <v>0</v>
      </c>
      <c r="AY19" s="183"/>
      <c r="AZ19" s="182">
        <v>0</v>
      </c>
      <c r="BA19" s="192">
        <v>386059.04769044003</v>
      </c>
      <c r="BB19" s="191">
        <v>0</v>
      </c>
      <c r="BC19" s="183"/>
      <c r="BD19" s="182">
        <v>0</v>
      </c>
      <c r="BE19" s="192">
        <v>0</v>
      </c>
      <c r="BF19" s="189">
        <v>0</v>
      </c>
      <c r="BG19" s="36">
        <v>44165.80999999999</v>
      </c>
      <c r="BH19" s="44">
        <v>17097.05</v>
      </c>
      <c r="BI19" s="35">
        <v>17097.05</v>
      </c>
      <c r="BJ19" s="169">
        <v>2196634.1995117604</v>
      </c>
      <c r="BK19" s="148">
        <v>0.99227681770143938</v>
      </c>
    </row>
    <row r="20" spans="1:65" s="345" customFormat="1" ht="15" customHeight="1" x14ac:dyDescent="0.2">
      <c r="A20" s="180" t="s">
        <v>1</v>
      </c>
      <c r="B20" s="471"/>
      <c r="C20" s="471"/>
      <c r="D20" s="471"/>
      <c r="E20" s="471"/>
      <c r="F20" s="471"/>
      <c r="G20" s="199">
        <f t="shared" si="3"/>
        <v>293888.03999999998</v>
      </c>
      <c r="H20" s="471"/>
      <c r="I20" s="192">
        <v>30988.520833333328</v>
      </c>
      <c r="J20" s="191">
        <v>19025.509999999998</v>
      </c>
      <c r="K20" s="183">
        <v>2</v>
      </c>
      <c r="L20" s="191">
        <v>19025.509999999998</v>
      </c>
      <c r="M20" s="192">
        <v>30724.270833333328</v>
      </c>
      <c r="N20" s="191">
        <v>0</v>
      </c>
      <c r="O20" s="183"/>
      <c r="P20" s="191">
        <v>0</v>
      </c>
      <c r="Q20" s="192">
        <v>80067.410833333328</v>
      </c>
      <c r="R20" s="191">
        <v>0</v>
      </c>
      <c r="S20" s="183"/>
      <c r="T20" s="191">
        <v>0</v>
      </c>
      <c r="U20" s="192">
        <v>37537.67083333333</v>
      </c>
      <c r="V20" s="191">
        <v>0</v>
      </c>
      <c r="W20" s="183"/>
      <c r="X20" s="191">
        <v>0</v>
      </c>
      <c r="Y20" s="192">
        <v>11877.52083333333</v>
      </c>
      <c r="Z20" s="191">
        <v>0</v>
      </c>
      <c r="AA20" s="183"/>
      <c r="AB20" s="191">
        <v>0</v>
      </c>
      <c r="AC20" s="192">
        <v>11877.52083333333</v>
      </c>
      <c r="AD20" s="191">
        <v>0</v>
      </c>
      <c r="AE20" s="183"/>
      <c r="AF20" s="191">
        <v>0</v>
      </c>
      <c r="AG20" s="192">
        <v>16177.520833333332</v>
      </c>
      <c r="AH20" s="191">
        <v>0</v>
      </c>
      <c r="AI20" s="183"/>
      <c r="AJ20" s="191">
        <v>0</v>
      </c>
      <c r="AK20" s="192">
        <v>12827.520833333332</v>
      </c>
      <c r="AL20" s="191">
        <v>0</v>
      </c>
      <c r="AM20" s="183"/>
      <c r="AN20" s="191">
        <v>0</v>
      </c>
      <c r="AO20" s="192">
        <v>22377.520833333328</v>
      </c>
      <c r="AP20" s="191">
        <v>0</v>
      </c>
      <c r="AQ20" s="183"/>
      <c r="AR20" s="191">
        <v>0</v>
      </c>
      <c r="AS20" s="192">
        <v>15677.520833333332</v>
      </c>
      <c r="AT20" s="191">
        <v>0</v>
      </c>
      <c r="AU20" s="183"/>
      <c r="AV20" s="191">
        <v>0</v>
      </c>
      <c r="AW20" s="192">
        <v>11877.52083333333</v>
      </c>
      <c r="AX20" s="191">
        <v>0</v>
      </c>
      <c r="AY20" s="183"/>
      <c r="AZ20" s="191">
        <v>0</v>
      </c>
      <c r="BA20" s="192">
        <v>11877.52083333333</v>
      </c>
      <c r="BB20" s="191">
        <v>0</v>
      </c>
      <c r="BC20" s="183"/>
      <c r="BD20" s="191">
        <v>0</v>
      </c>
      <c r="BE20" s="192">
        <v>0</v>
      </c>
      <c r="BF20" s="189">
        <v>0</v>
      </c>
      <c r="BG20" s="36">
        <v>30988.520833333328</v>
      </c>
      <c r="BH20" s="44">
        <v>19025.509999999998</v>
      </c>
      <c r="BI20" s="35">
        <v>19025.509999999998</v>
      </c>
      <c r="BJ20" s="169">
        <v>274862.52999999997</v>
      </c>
      <c r="BK20" s="148">
        <v>0.9352627279422463</v>
      </c>
    </row>
    <row r="21" spans="1:65" s="359" customFormat="1" ht="15.75" customHeight="1" x14ac:dyDescent="0.2">
      <c r="A21" s="180" t="s">
        <v>208</v>
      </c>
      <c r="B21" s="471"/>
      <c r="C21" s="471"/>
      <c r="D21" s="471"/>
      <c r="E21" s="471"/>
      <c r="F21" s="471"/>
      <c r="G21" s="199">
        <f t="shared" si="3"/>
        <v>2750000</v>
      </c>
      <c r="H21" s="471"/>
      <c r="I21" s="199">
        <v>0</v>
      </c>
      <c r="J21" s="182">
        <v>0</v>
      </c>
      <c r="K21" s="183"/>
      <c r="L21" s="184">
        <v>0</v>
      </c>
      <c r="M21" s="199">
        <v>0</v>
      </c>
      <c r="N21" s="182">
        <v>0</v>
      </c>
      <c r="O21" s="183"/>
      <c r="P21" s="184">
        <v>0</v>
      </c>
      <c r="Q21" s="199">
        <v>275000</v>
      </c>
      <c r="R21" s="182">
        <v>0</v>
      </c>
      <c r="S21" s="183"/>
      <c r="T21" s="184">
        <v>0</v>
      </c>
      <c r="U21" s="199">
        <v>1100000</v>
      </c>
      <c r="V21" s="182">
        <v>0</v>
      </c>
      <c r="W21" s="183"/>
      <c r="X21" s="184">
        <v>0</v>
      </c>
      <c r="Y21" s="199">
        <v>0</v>
      </c>
      <c r="Z21" s="182">
        <v>0</v>
      </c>
      <c r="AA21" s="183"/>
      <c r="AB21" s="184">
        <v>0</v>
      </c>
      <c r="AC21" s="199">
        <v>825000</v>
      </c>
      <c r="AD21" s="182">
        <v>0</v>
      </c>
      <c r="AE21" s="183"/>
      <c r="AF21" s="184">
        <v>0</v>
      </c>
      <c r="AG21" s="199">
        <v>0</v>
      </c>
      <c r="AH21" s="182">
        <v>0</v>
      </c>
      <c r="AI21" s="183"/>
      <c r="AJ21" s="184">
        <v>0</v>
      </c>
      <c r="AK21" s="199">
        <v>0</v>
      </c>
      <c r="AL21" s="182">
        <v>0</v>
      </c>
      <c r="AM21" s="183"/>
      <c r="AN21" s="184">
        <v>0</v>
      </c>
      <c r="AO21" s="199">
        <v>550000</v>
      </c>
      <c r="AP21" s="182">
        <v>0</v>
      </c>
      <c r="AQ21" s="183"/>
      <c r="AR21" s="184">
        <v>0</v>
      </c>
      <c r="AS21" s="199">
        <v>0</v>
      </c>
      <c r="AT21" s="182">
        <v>0</v>
      </c>
      <c r="AU21" s="183"/>
      <c r="AV21" s="184">
        <v>0</v>
      </c>
      <c r="AW21" s="199">
        <v>0</v>
      </c>
      <c r="AX21" s="182">
        <v>0</v>
      </c>
      <c r="AY21" s="183"/>
      <c r="AZ21" s="184">
        <v>0</v>
      </c>
      <c r="BA21" s="199">
        <v>0</v>
      </c>
      <c r="BB21" s="182">
        <v>0</v>
      </c>
      <c r="BC21" s="183"/>
      <c r="BD21" s="184">
        <v>0</v>
      </c>
      <c r="BE21" s="36" t="e">
        <v>#REF!</v>
      </c>
      <c r="BF21" s="50" t="e">
        <v>#REF!</v>
      </c>
      <c r="BG21" s="36">
        <v>0</v>
      </c>
      <c r="BH21" s="49">
        <v>0</v>
      </c>
      <c r="BI21" s="50">
        <v>0</v>
      </c>
      <c r="BJ21" s="36">
        <v>2750000</v>
      </c>
      <c r="BK21" s="148">
        <v>1</v>
      </c>
      <c r="BL21" s="345"/>
      <c r="BM21" s="345"/>
    </row>
    <row r="22" spans="1:65" s="359" customFormat="1" ht="15.75" customHeight="1" x14ac:dyDescent="0.2">
      <c r="A22" s="180" t="s">
        <v>128</v>
      </c>
      <c r="B22" s="471"/>
      <c r="C22" s="471"/>
      <c r="D22" s="471"/>
      <c r="E22" s="471"/>
      <c r="F22" s="471"/>
      <c r="G22" s="199">
        <f t="shared" si="3"/>
        <v>4153677.46</v>
      </c>
      <c r="H22" s="471"/>
      <c r="I22" s="199">
        <v>585621.14</v>
      </c>
      <c r="J22" s="182">
        <v>503522.92</v>
      </c>
      <c r="K22" s="183" t="s">
        <v>219</v>
      </c>
      <c r="L22" s="184">
        <v>252332.4</v>
      </c>
      <c r="M22" s="199">
        <v>288650.56</v>
      </c>
      <c r="N22" s="182">
        <v>0</v>
      </c>
      <c r="O22" s="183"/>
      <c r="P22" s="184">
        <v>0</v>
      </c>
      <c r="Q22" s="199">
        <v>333733.92000000004</v>
      </c>
      <c r="R22" s="182">
        <v>0</v>
      </c>
      <c r="S22" s="183"/>
      <c r="T22" s="184">
        <v>0</v>
      </c>
      <c r="U22" s="199">
        <v>348217.28</v>
      </c>
      <c r="V22" s="182">
        <v>0</v>
      </c>
      <c r="W22" s="183"/>
      <c r="X22" s="184">
        <v>0</v>
      </c>
      <c r="Y22" s="199">
        <v>304767.2</v>
      </c>
      <c r="Z22" s="182">
        <v>0</v>
      </c>
      <c r="AA22" s="183"/>
      <c r="AB22" s="184">
        <v>0</v>
      </c>
      <c r="AC22" s="199">
        <v>333733.92000000004</v>
      </c>
      <c r="AD22" s="182">
        <v>0</v>
      </c>
      <c r="AE22" s="183"/>
      <c r="AF22" s="184">
        <v>0</v>
      </c>
      <c r="AG22" s="199">
        <v>333733.92000000004</v>
      </c>
      <c r="AH22" s="182">
        <v>0</v>
      </c>
      <c r="AI22" s="183"/>
      <c r="AJ22" s="184">
        <v>0</v>
      </c>
      <c r="AK22" s="199">
        <v>304767.2</v>
      </c>
      <c r="AL22" s="182">
        <v>0</v>
      </c>
      <c r="AM22" s="183"/>
      <c r="AN22" s="184">
        <v>0</v>
      </c>
      <c r="AO22" s="199">
        <v>333733.92000000004</v>
      </c>
      <c r="AP22" s="182">
        <v>0</v>
      </c>
      <c r="AQ22" s="183"/>
      <c r="AR22" s="184">
        <v>0</v>
      </c>
      <c r="AS22" s="199">
        <v>333733.92000000004</v>
      </c>
      <c r="AT22" s="182">
        <v>0</v>
      </c>
      <c r="AU22" s="183"/>
      <c r="AV22" s="184">
        <v>0</v>
      </c>
      <c r="AW22" s="199">
        <v>319250.56</v>
      </c>
      <c r="AX22" s="182">
        <v>0</v>
      </c>
      <c r="AY22" s="183"/>
      <c r="AZ22" s="184">
        <v>0</v>
      </c>
      <c r="BA22" s="199">
        <v>333733.92000000004</v>
      </c>
      <c r="BB22" s="182">
        <v>0</v>
      </c>
      <c r="BC22" s="183"/>
      <c r="BD22" s="184">
        <v>0</v>
      </c>
      <c r="BE22" s="36">
        <v>0</v>
      </c>
      <c r="BF22" s="50">
        <v>0</v>
      </c>
      <c r="BG22" s="36">
        <v>585621.14</v>
      </c>
      <c r="BH22" s="49">
        <v>503522.92</v>
      </c>
      <c r="BI22" s="50">
        <v>252332.4</v>
      </c>
      <c r="BJ22" s="36">
        <v>3650154.54</v>
      </c>
      <c r="BK22" s="148">
        <v>0.87877659619724058</v>
      </c>
      <c r="BL22" s="345"/>
      <c r="BM22" s="345"/>
    </row>
    <row r="23" spans="1:65" s="359" customFormat="1" ht="15.75" customHeight="1" x14ac:dyDescent="0.2">
      <c r="A23" s="180" t="s">
        <v>27</v>
      </c>
      <c r="B23" s="471"/>
      <c r="C23" s="471"/>
      <c r="D23" s="471"/>
      <c r="E23" s="471"/>
      <c r="F23" s="471"/>
      <c r="G23" s="199">
        <f t="shared" si="3"/>
        <v>1911655</v>
      </c>
      <c r="H23" s="471"/>
      <c r="I23" s="199">
        <v>339871</v>
      </c>
      <c r="J23" s="182">
        <v>328390</v>
      </c>
      <c r="K23" s="183"/>
      <c r="L23" s="184">
        <v>180366</v>
      </c>
      <c r="M23" s="199">
        <v>139272</v>
      </c>
      <c r="N23" s="182">
        <v>0</v>
      </c>
      <c r="O23" s="183"/>
      <c r="P23" s="184">
        <v>0</v>
      </c>
      <c r="Q23" s="199">
        <v>145904</v>
      </c>
      <c r="R23" s="182">
        <v>0</v>
      </c>
      <c r="S23" s="183"/>
      <c r="T23" s="184">
        <v>0</v>
      </c>
      <c r="U23" s="199">
        <v>152536</v>
      </c>
      <c r="V23" s="182">
        <v>0</v>
      </c>
      <c r="W23" s="183"/>
      <c r="X23" s="184">
        <v>0</v>
      </c>
      <c r="Y23" s="199">
        <v>132640</v>
      </c>
      <c r="Z23" s="182">
        <v>0</v>
      </c>
      <c r="AA23" s="183"/>
      <c r="AB23" s="184">
        <v>0</v>
      </c>
      <c r="AC23" s="199">
        <v>145904</v>
      </c>
      <c r="AD23" s="182">
        <v>0</v>
      </c>
      <c r="AE23" s="183"/>
      <c r="AF23" s="184">
        <v>0</v>
      </c>
      <c r="AG23" s="199">
        <v>145904</v>
      </c>
      <c r="AH23" s="182">
        <v>0</v>
      </c>
      <c r="AI23" s="183"/>
      <c r="AJ23" s="184">
        <v>0</v>
      </c>
      <c r="AK23" s="199">
        <v>132640</v>
      </c>
      <c r="AL23" s="182">
        <v>0</v>
      </c>
      <c r="AM23" s="183"/>
      <c r="AN23" s="184">
        <v>0</v>
      </c>
      <c r="AO23" s="199">
        <v>145904</v>
      </c>
      <c r="AP23" s="182">
        <v>0</v>
      </c>
      <c r="AQ23" s="183"/>
      <c r="AR23" s="184">
        <v>0</v>
      </c>
      <c r="AS23" s="199">
        <v>145904</v>
      </c>
      <c r="AT23" s="182">
        <v>0</v>
      </c>
      <c r="AU23" s="183"/>
      <c r="AV23" s="184">
        <v>0</v>
      </c>
      <c r="AW23" s="199">
        <v>139272</v>
      </c>
      <c r="AX23" s="182">
        <v>0</v>
      </c>
      <c r="AY23" s="183"/>
      <c r="AZ23" s="184">
        <v>0</v>
      </c>
      <c r="BA23" s="199">
        <v>145904</v>
      </c>
      <c r="BB23" s="182">
        <v>0</v>
      </c>
      <c r="BC23" s="183"/>
      <c r="BD23" s="184">
        <v>0</v>
      </c>
      <c r="BE23" s="36" t="e">
        <v>#REF!</v>
      </c>
      <c r="BF23" s="50" t="e">
        <v>#REF!</v>
      </c>
      <c r="BG23" s="36">
        <v>339871</v>
      </c>
      <c r="BH23" s="49">
        <v>328390</v>
      </c>
      <c r="BI23" s="50">
        <v>180366</v>
      </c>
      <c r="BJ23" s="36">
        <v>1583265</v>
      </c>
      <c r="BK23" s="148">
        <v>0.82821691152430743</v>
      </c>
      <c r="BL23" s="345"/>
      <c r="BM23" s="345"/>
    </row>
    <row r="24" spans="1:65" s="359" customFormat="1" ht="15.75" customHeight="1" thickBot="1" x14ac:dyDescent="0.25">
      <c r="A24" s="180" t="s">
        <v>211</v>
      </c>
      <c r="B24" s="472"/>
      <c r="C24" s="472"/>
      <c r="D24" s="472"/>
      <c r="E24" s="472"/>
      <c r="F24" s="472"/>
      <c r="G24" s="199">
        <f t="shared" si="3"/>
        <v>0</v>
      </c>
      <c r="H24" s="472"/>
      <c r="I24" s="199"/>
      <c r="J24" s="182"/>
      <c r="K24" s="183"/>
      <c r="L24" s="184"/>
      <c r="M24" s="199"/>
      <c r="N24" s="182"/>
      <c r="O24" s="183"/>
      <c r="P24" s="184"/>
      <c r="Q24" s="199"/>
      <c r="R24" s="182"/>
      <c r="S24" s="183"/>
      <c r="T24" s="184"/>
      <c r="U24" s="199"/>
      <c r="V24" s="182"/>
      <c r="W24" s="183"/>
      <c r="X24" s="184"/>
      <c r="Y24" s="199"/>
      <c r="Z24" s="182"/>
      <c r="AA24" s="183"/>
      <c r="AB24" s="184"/>
      <c r="AC24" s="199"/>
      <c r="AD24" s="182"/>
      <c r="AE24" s="183"/>
      <c r="AF24" s="184"/>
      <c r="AG24" s="199"/>
      <c r="AH24" s="182"/>
      <c r="AI24" s="183"/>
      <c r="AJ24" s="184"/>
      <c r="AK24" s="199"/>
      <c r="AL24" s="182"/>
      <c r="AM24" s="183"/>
      <c r="AN24" s="184"/>
      <c r="AO24" s="199"/>
      <c r="AP24" s="182"/>
      <c r="AQ24" s="183"/>
      <c r="AR24" s="184"/>
      <c r="AS24" s="199"/>
      <c r="AT24" s="182"/>
      <c r="AU24" s="183"/>
      <c r="AV24" s="184"/>
      <c r="AW24" s="199"/>
      <c r="AX24" s="182"/>
      <c r="AY24" s="183"/>
      <c r="AZ24" s="184"/>
      <c r="BA24" s="199"/>
      <c r="BB24" s="182"/>
      <c r="BC24" s="183"/>
      <c r="BD24" s="184"/>
      <c r="BE24" s="199"/>
      <c r="BF24" s="182"/>
      <c r="BG24" s="36"/>
      <c r="BH24" s="184"/>
      <c r="BI24" s="199"/>
      <c r="BJ24" s="36"/>
      <c r="BK24" s="148"/>
      <c r="BL24" s="345"/>
      <c r="BM24" s="345"/>
    </row>
    <row r="25" spans="1:65" s="345" customFormat="1" ht="15.75" thickBot="1" x14ac:dyDescent="0.25">
      <c r="A25" s="27" t="s">
        <v>28</v>
      </c>
      <c r="B25" s="170">
        <v>3000000</v>
      </c>
      <c r="C25" s="170"/>
      <c r="D25" s="170">
        <v>3000000</v>
      </c>
      <c r="E25" s="170">
        <v>0</v>
      </c>
      <c r="F25" s="170">
        <v>3000000</v>
      </c>
      <c r="G25" s="170"/>
      <c r="H25" s="171">
        <f>E25-BI25</f>
        <v>0</v>
      </c>
      <c r="I25" s="196">
        <v>0</v>
      </c>
      <c r="J25" s="210">
        <v>0</v>
      </c>
      <c r="K25" s="210"/>
      <c r="L25" s="211">
        <v>0</v>
      </c>
      <c r="M25" s="212">
        <v>0</v>
      </c>
      <c r="N25" s="210">
        <v>0</v>
      </c>
      <c r="O25" s="210"/>
      <c r="P25" s="211">
        <v>0</v>
      </c>
      <c r="Q25" s="212">
        <v>0</v>
      </c>
      <c r="R25" s="210">
        <v>0</v>
      </c>
      <c r="S25" s="210"/>
      <c r="T25" s="211">
        <v>0</v>
      </c>
      <c r="U25" s="212">
        <v>0</v>
      </c>
      <c r="V25" s="210">
        <v>0</v>
      </c>
      <c r="W25" s="210"/>
      <c r="X25" s="211">
        <v>0</v>
      </c>
      <c r="Y25" s="212">
        <v>0</v>
      </c>
      <c r="Z25" s="210">
        <v>0</v>
      </c>
      <c r="AA25" s="210"/>
      <c r="AB25" s="211">
        <v>0</v>
      </c>
      <c r="AC25" s="212">
        <v>0</v>
      </c>
      <c r="AD25" s="210">
        <v>0</v>
      </c>
      <c r="AE25" s="210"/>
      <c r="AF25" s="211">
        <v>0</v>
      </c>
      <c r="AG25" s="212">
        <v>0</v>
      </c>
      <c r="AH25" s="210">
        <v>0</v>
      </c>
      <c r="AI25" s="210"/>
      <c r="AJ25" s="211">
        <v>0</v>
      </c>
      <c r="AK25" s="212">
        <v>0</v>
      </c>
      <c r="AL25" s="210">
        <v>0</v>
      </c>
      <c r="AM25" s="210"/>
      <c r="AN25" s="211">
        <v>0</v>
      </c>
      <c r="AO25" s="212">
        <v>0</v>
      </c>
      <c r="AP25" s="210">
        <v>0</v>
      </c>
      <c r="AQ25" s="210"/>
      <c r="AR25" s="211">
        <v>0</v>
      </c>
      <c r="AS25" s="212">
        <v>0</v>
      </c>
      <c r="AT25" s="210">
        <v>0</v>
      </c>
      <c r="AU25" s="210"/>
      <c r="AV25" s="211">
        <v>0</v>
      </c>
      <c r="AW25" s="212">
        <v>0</v>
      </c>
      <c r="AX25" s="210">
        <v>0</v>
      </c>
      <c r="AY25" s="210"/>
      <c r="AZ25" s="211">
        <v>0</v>
      </c>
      <c r="BA25" s="212">
        <v>0</v>
      </c>
      <c r="BB25" s="210">
        <v>0</v>
      </c>
      <c r="BC25" s="210"/>
      <c r="BD25" s="213">
        <v>0</v>
      </c>
      <c r="BE25" s="207">
        <v>0</v>
      </c>
      <c r="BF25" s="201">
        <v>0</v>
      </c>
      <c r="BG25" s="196">
        <v>0</v>
      </c>
      <c r="BH25" s="45">
        <v>0</v>
      </c>
      <c r="BI25" s="38">
        <v>0</v>
      </c>
      <c r="BJ25" s="172">
        <v>0</v>
      </c>
      <c r="BK25" s="149">
        <v>0</v>
      </c>
    </row>
    <row r="26" spans="1:65" s="345" customFormat="1" ht="13.9" customHeight="1" thickBot="1" x14ac:dyDescent="0.25">
      <c r="A26" s="34" t="s">
        <v>213</v>
      </c>
      <c r="B26" s="173"/>
      <c r="C26" s="173">
        <v>10995719</v>
      </c>
      <c r="D26" s="173">
        <v>10995719</v>
      </c>
      <c r="E26" s="174">
        <v>10995719</v>
      </c>
      <c r="F26" s="174">
        <v>0</v>
      </c>
      <c r="G26" s="175">
        <v>10995719</v>
      </c>
      <c r="H26" s="171">
        <f t="shared" ref="H26:H31" si="4">E26-BI26</f>
        <v>10145953.23</v>
      </c>
      <c r="I26" s="194">
        <v>916309.91666666663</v>
      </c>
      <c r="J26" s="205">
        <v>849765.7699999999</v>
      </c>
      <c r="K26" s="205"/>
      <c r="L26" s="206">
        <v>849765.7699999999</v>
      </c>
      <c r="M26" s="197">
        <v>916309.91666666663</v>
      </c>
      <c r="N26" s="205">
        <v>0</v>
      </c>
      <c r="O26" s="205"/>
      <c r="P26" s="206">
        <v>0</v>
      </c>
      <c r="Q26" s="197">
        <v>916309.91666666663</v>
      </c>
      <c r="R26" s="205">
        <v>0</v>
      </c>
      <c r="S26" s="205"/>
      <c r="T26" s="206">
        <v>0</v>
      </c>
      <c r="U26" s="197">
        <v>916309.91666666663</v>
      </c>
      <c r="V26" s="205">
        <v>0</v>
      </c>
      <c r="W26" s="205"/>
      <c r="X26" s="206">
        <v>0</v>
      </c>
      <c r="Y26" s="197">
        <v>916309.91666666663</v>
      </c>
      <c r="Z26" s="205">
        <v>0</v>
      </c>
      <c r="AA26" s="205"/>
      <c r="AB26" s="206">
        <v>0</v>
      </c>
      <c r="AC26" s="197">
        <v>916309.91666666663</v>
      </c>
      <c r="AD26" s="205">
        <v>0</v>
      </c>
      <c r="AE26" s="205"/>
      <c r="AF26" s="206">
        <v>0</v>
      </c>
      <c r="AG26" s="197">
        <v>916309.91666666663</v>
      </c>
      <c r="AH26" s="205">
        <v>0</v>
      </c>
      <c r="AI26" s="205"/>
      <c r="AJ26" s="206">
        <v>0</v>
      </c>
      <c r="AK26" s="197">
        <v>916309.91666666663</v>
      </c>
      <c r="AL26" s="205">
        <v>0</v>
      </c>
      <c r="AM26" s="205"/>
      <c r="AN26" s="206">
        <v>0</v>
      </c>
      <c r="AO26" s="197">
        <v>916309.91666666663</v>
      </c>
      <c r="AP26" s="205">
        <v>0</v>
      </c>
      <c r="AQ26" s="205"/>
      <c r="AR26" s="206">
        <v>0</v>
      </c>
      <c r="AS26" s="197">
        <v>916309.91666666663</v>
      </c>
      <c r="AT26" s="205">
        <v>0</v>
      </c>
      <c r="AU26" s="205"/>
      <c r="AV26" s="206">
        <v>0</v>
      </c>
      <c r="AW26" s="197">
        <v>916309.91666666663</v>
      </c>
      <c r="AX26" s="205">
        <v>0</v>
      </c>
      <c r="AY26" s="205"/>
      <c r="AZ26" s="206">
        <v>0</v>
      </c>
      <c r="BA26" s="197">
        <v>916309.91666666663</v>
      </c>
      <c r="BB26" s="205">
        <v>0</v>
      </c>
      <c r="BC26" s="205"/>
      <c r="BD26" s="204">
        <v>0</v>
      </c>
      <c r="BE26" s="208">
        <v>0</v>
      </c>
      <c r="BF26" s="198">
        <v>0</v>
      </c>
      <c r="BG26" s="195">
        <v>916309.91666666663</v>
      </c>
      <c r="BH26" s="52">
        <v>849765.7699999999</v>
      </c>
      <c r="BI26" s="53">
        <v>849765.7699999999</v>
      </c>
      <c r="BJ26" s="176">
        <v>10145953.23</v>
      </c>
      <c r="BK26" s="150">
        <v>0.92271848980498683</v>
      </c>
    </row>
    <row r="27" spans="1:65" s="345" customFormat="1" ht="13.9" customHeight="1" thickBot="1" x14ac:dyDescent="0.25">
      <c r="A27" s="454" t="s">
        <v>214</v>
      </c>
      <c r="B27" s="173"/>
      <c r="C27" s="173">
        <v>1889784</v>
      </c>
      <c r="D27" s="173">
        <v>1889784</v>
      </c>
      <c r="E27" s="174">
        <v>472446</v>
      </c>
      <c r="F27" s="174">
        <v>1417338</v>
      </c>
      <c r="G27" s="175">
        <v>1889784</v>
      </c>
      <c r="H27" s="171">
        <f t="shared" si="4"/>
        <v>439433</v>
      </c>
      <c r="I27" s="194">
        <v>157482</v>
      </c>
      <c r="J27" s="205">
        <v>33013</v>
      </c>
      <c r="K27" s="205"/>
      <c r="L27" s="206">
        <v>33013</v>
      </c>
      <c r="M27" s="197">
        <v>157482</v>
      </c>
      <c r="N27" s="205">
        <v>0</v>
      </c>
      <c r="O27" s="205"/>
      <c r="P27" s="206">
        <v>0</v>
      </c>
      <c r="Q27" s="197">
        <v>157482</v>
      </c>
      <c r="R27" s="205">
        <v>0</v>
      </c>
      <c r="S27" s="205"/>
      <c r="T27" s="206">
        <v>0</v>
      </c>
      <c r="U27" s="197">
        <v>157482</v>
      </c>
      <c r="V27" s="205">
        <v>0</v>
      </c>
      <c r="W27" s="205"/>
      <c r="X27" s="206">
        <v>0</v>
      </c>
      <c r="Y27" s="197">
        <v>157482</v>
      </c>
      <c r="Z27" s="205">
        <v>0</v>
      </c>
      <c r="AA27" s="205"/>
      <c r="AB27" s="206">
        <v>0</v>
      </c>
      <c r="AC27" s="197">
        <v>157482</v>
      </c>
      <c r="AD27" s="205">
        <v>0</v>
      </c>
      <c r="AE27" s="205"/>
      <c r="AF27" s="206">
        <v>0</v>
      </c>
      <c r="AG27" s="197">
        <v>157482</v>
      </c>
      <c r="AH27" s="205">
        <v>0</v>
      </c>
      <c r="AI27" s="205"/>
      <c r="AJ27" s="206">
        <v>0</v>
      </c>
      <c r="AK27" s="197">
        <v>157482</v>
      </c>
      <c r="AL27" s="205">
        <v>0</v>
      </c>
      <c r="AM27" s="205"/>
      <c r="AN27" s="206">
        <v>0</v>
      </c>
      <c r="AO27" s="197">
        <v>157482</v>
      </c>
      <c r="AP27" s="205">
        <v>0</v>
      </c>
      <c r="AQ27" s="205"/>
      <c r="AR27" s="206">
        <v>0</v>
      </c>
      <c r="AS27" s="197">
        <v>157482</v>
      </c>
      <c r="AT27" s="205">
        <v>0</v>
      </c>
      <c r="AU27" s="205"/>
      <c r="AV27" s="206">
        <v>0</v>
      </c>
      <c r="AW27" s="197">
        <v>157482</v>
      </c>
      <c r="AX27" s="205">
        <v>0</v>
      </c>
      <c r="AY27" s="205"/>
      <c r="AZ27" s="206">
        <v>0</v>
      </c>
      <c r="BA27" s="197">
        <v>157482</v>
      </c>
      <c r="BB27" s="205">
        <v>0</v>
      </c>
      <c r="BC27" s="205"/>
      <c r="BD27" s="204">
        <v>0</v>
      </c>
      <c r="BE27" s="208"/>
      <c r="BF27" s="198"/>
      <c r="BG27" s="195">
        <v>157482</v>
      </c>
      <c r="BH27" s="455">
        <v>33013</v>
      </c>
      <c r="BI27" s="456">
        <v>33013</v>
      </c>
      <c r="BJ27" s="176">
        <v>1856771</v>
      </c>
      <c r="BK27" s="457">
        <v>0.98253080775369039</v>
      </c>
    </row>
    <row r="28" spans="1:65" s="345" customFormat="1" ht="13.9" customHeight="1" thickBot="1" x14ac:dyDescent="0.25">
      <c r="A28" s="12" t="s">
        <v>210</v>
      </c>
      <c r="B28" s="173"/>
      <c r="C28" s="173">
        <v>112138</v>
      </c>
      <c r="D28" s="173">
        <v>112138</v>
      </c>
      <c r="E28" s="174">
        <v>112138</v>
      </c>
      <c r="F28" s="174">
        <v>0</v>
      </c>
      <c r="G28" s="177">
        <v>112138</v>
      </c>
      <c r="H28" s="171">
        <f t="shared" si="4"/>
        <v>112138</v>
      </c>
      <c r="I28" s="194">
        <v>112138</v>
      </c>
      <c r="J28" s="205">
        <v>0</v>
      </c>
      <c r="K28" s="205"/>
      <c r="L28" s="206">
        <v>0</v>
      </c>
      <c r="M28" s="197">
        <v>0</v>
      </c>
      <c r="N28" s="205">
        <v>0</v>
      </c>
      <c r="O28" s="205"/>
      <c r="P28" s="206">
        <v>0</v>
      </c>
      <c r="Q28" s="197">
        <v>0</v>
      </c>
      <c r="R28" s="205">
        <v>0</v>
      </c>
      <c r="S28" s="205"/>
      <c r="T28" s="206">
        <v>0</v>
      </c>
      <c r="U28" s="197">
        <v>0</v>
      </c>
      <c r="V28" s="205">
        <v>0</v>
      </c>
      <c r="W28" s="205"/>
      <c r="X28" s="206">
        <v>0</v>
      </c>
      <c r="Y28" s="197">
        <v>0</v>
      </c>
      <c r="Z28" s="205">
        <v>0</v>
      </c>
      <c r="AA28" s="205"/>
      <c r="AB28" s="206">
        <v>0</v>
      </c>
      <c r="AC28" s="197">
        <v>0</v>
      </c>
      <c r="AD28" s="205">
        <v>0</v>
      </c>
      <c r="AE28" s="205"/>
      <c r="AF28" s="206">
        <v>0</v>
      </c>
      <c r="AG28" s="197">
        <v>0</v>
      </c>
      <c r="AH28" s="205">
        <v>0</v>
      </c>
      <c r="AI28" s="205"/>
      <c r="AJ28" s="206">
        <v>0</v>
      </c>
      <c r="AK28" s="197">
        <v>0</v>
      </c>
      <c r="AL28" s="205">
        <v>0</v>
      </c>
      <c r="AM28" s="205"/>
      <c r="AN28" s="206">
        <v>0</v>
      </c>
      <c r="AO28" s="197">
        <v>0</v>
      </c>
      <c r="AP28" s="205">
        <v>0</v>
      </c>
      <c r="AQ28" s="205"/>
      <c r="AR28" s="206">
        <v>0</v>
      </c>
      <c r="AS28" s="197">
        <v>0</v>
      </c>
      <c r="AT28" s="205">
        <v>0</v>
      </c>
      <c r="AU28" s="205"/>
      <c r="AV28" s="206">
        <v>0</v>
      </c>
      <c r="AW28" s="197">
        <v>0</v>
      </c>
      <c r="AX28" s="205">
        <v>0</v>
      </c>
      <c r="AY28" s="205"/>
      <c r="AZ28" s="206">
        <v>0</v>
      </c>
      <c r="BA28" s="197">
        <v>0</v>
      </c>
      <c r="BB28" s="205">
        <v>0</v>
      </c>
      <c r="BC28" s="205"/>
      <c r="BD28" s="204">
        <v>0</v>
      </c>
      <c r="BE28" s="209">
        <v>0</v>
      </c>
      <c r="BF28" s="185">
        <v>0</v>
      </c>
      <c r="BG28" s="194">
        <v>112138</v>
      </c>
      <c r="BH28" s="46">
        <v>0</v>
      </c>
      <c r="BI28" s="39">
        <v>0</v>
      </c>
      <c r="BJ28" s="179">
        <v>112138</v>
      </c>
      <c r="BK28" s="151">
        <v>1</v>
      </c>
    </row>
    <row r="29" spans="1:65" s="345" customFormat="1" ht="13.9" customHeight="1" thickBot="1" x14ac:dyDescent="0.25">
      <c r="A29" s="12" t="s">
        <v>29</v>
      </c>
      <c r="B29" s="173"/>
      <c r="C29" s="173">
        <v>13957</v>
      </c>
      <c r="D29" s="173">
        <v>13957</v>
      </c>
      <c r="E29" s="174">
        <v>13957</v>
      </c>
      <c r="F29" s="174">
        <v>0</v>
      </c>
      <c r="G29" s="177">
        <v>13957</v>
      </c>
      <c r="H29" s="171">
        <f t="shared" si="4"/>
        <v>13957</v>
      </c>
      <c r="I29" s="194">
        <v>13957</v>
      </c>
      <c r="J29" s="205">
        <v>0</v>
      </c>
      <c r="K29" s="205"/>
      <c r="L29" s="206">
        <v>0</v>
      </c>
      <c r="M29" s="197">
        <v>0</v>
      </c>
      <c r="N29" s="205">
        <v>0</v>
      </c>
      <c r="O29" s="205"/>
      <c r="P29" s="206">
        <v>0</v>
      </c>
      <c r="Q29" s="197">
        <v>0</v>
      </c>
      <c r="R29" s="205">
        <v>0</v>
      </c>
      <c r="S29" s="205"/>
      <c r="T29" s="206">
        <v>0</v>
      </c>
      <c r="U29" s="197">
        <v>0</v>
      </c>
      <c r="V29" s="205">
        <v>0</v>
      </c>
      <c r="W29" s="205"/>
      <c r="X29" s="206">
        <v>0</v>
      </c>
      <c r="Y29" s="197">
        <v>0</v>
      </c>
      <c r="Z29" s="205">
        <v>0</v>
      </c>
      <c r="AA29" s="205"/>
      <c r="AB29" s="206">
        <v>0</v>
      </c>
      <c r="AC29" s="197">
        <v>0</v>
      </c>
      <c r="AD29" s="205">
        <v>0</v>
      </c>
      <c r="AE29" s="205"/>
      <c r="AF29" s="206">
        <v>0</v>
      </c>
      <c r="AG29" s="197">
        <v>0</v>
      </c>
      <c r="AH29" s="205">
        <v>0</v>
      </c>
      <c r="AI29" s="205"/>
      <c r="AJ29" s="206">
        <v>0</v>
      </c>
      <c r="AK29" s="197">
        <v>0</v>
      </c>
      <c r="AL29" s="205">
        <v>0</v>
      </c>
      <c r="AM29" s="205"/>
      <c r="AN29" s="206">
        <v>0</v>
      </c>
      <c r="AO29" s="197">
        <v>0</v>
      </c>
      <c r="AP29" s="205">
        <v>0</v>
      </c>
      <c r="AQ29" s="205"/>
      <c r="AR29" s="206">
        <v>0</v>
      </c>
      <c r="AS29" s="197">
        <v>0</v>
      </c>
      <c r="AT29" s="205">
        <v>0</v>
      </c>
      <c r="AU29" s="205"/>
      <c r="AV29" s="206">
        <v>0</v>
      </c>
      <c r="AW29" s="197">
        <v>0</v>
      </c>
      <c r="AX29" s="205">
        <v>0</v>
      </c>
      <c r="AY29" s="205"/>
      <c r="AZ29" s="206">
        <v>0</v>
      </c>
      <c r="BA29" s="197">
        <v>0</v>
      </c>
      <c r="BB29" s="205">
        <v>0</v>
      </c>
      <c r="BC29" s="205"/>
      <c r="BD29" s="204">
        <v>0</v>
      </c>
      <c r="BE29" s="209">
        <v>0</v>
      </c>
      <c r="BF29" s="185">
        <v>0</v>
      </c>
      <c r="BG29" s="194">
        <v>13957</v>
      </c>
      <c r="BH29" s="46">
        <v>0</v>
      </c>
      <c r="BI29" s="39">
        <v>0</v>
      </c>
      <c r="BJ29" s="179">
        <v>13957</v>
      </c>
      <c r="BK29" s="151">
        <v>1</v>
      </c>
    </row>
    <row r="30" spans="1:65" s="345" customFormat="1" ht="13.9" customHeight="1" thickBot="1" x14ac:dyDescent="0.25">
      <c r="A30" s="12" t="s">
        <v>215</v>
      </c>
      <c r="B30" s="173"/>
      <c r="C30" s="173">
        <v>24000</v>
      </c>
      <c r="D30" s="173">
        <v>24000</v>
      </c>
      <c r="E30" s="174">
        <v>24000</v>
      </c>
      <c r="F30" s="174">
        <v>0</v>
      </c>
      <c r="G30" s="177">
        <v>24000</v>
      </c>
      <c r="H30" s="171">
        <f t="shared" si="4"/>
        <v>24000</v>
      </c>
      <c r="I30" s="458">
        <v>6000</v>
      </c>
      <c r="J30" s="459">
        <v>0</v>
      </c>
      <c r="K30" s="459"/>
      <c r="L30" s="460">
        <v>0</v>
      </c>
      <c r="M30" s="461">
        <v>0</v>
      </c>
      <c r="N30" s="459">
        <v>0</v>
      </c>
      <c r="O30" s="459"/>
      <c r="P30" s="460">
        <v>0</v>
      </c>
      <c r="Q30" s="461">
        <v>0</v>
      </c>
      <c r="R30" s="459">
        <v>0</v>
      </c>
      <c r="S30" s="459"/>
      <c r="T30" s="460">
        <v>0</v>
      </c>
      <c r="U30" s="461">
        <v>6000</v>
      </c>
      <c r="V30" s="459">
        <v>0</v>
      </c>
      <c r="W30" s="459"/>
      <c r="X30" s="460">
        <v>0</v>
      </c>
      <c r="Y30" s="461">
        <v>0</v>
      </c>
      <c r="Z30" s="459">
        <v>0</v>
      </c>
      <c r="AA30" s="459"/>
      <c r="AB30" s="460">
        <v>0</v>
      </c>
      <c r="AC30" s="461">
        <v>0</v>
      </c>
      <c r="AD30" s="459">
        <v>0</v>
      </c>
      <c r="AE30" s="459"/>
      <c r="AF30" s="460">
        <v>0</v>
      </c>
      <c r="AG30" s="461">
        <v>6000</v>
      </c>
      <c r="AH30" s="459">
        <v>0</v>
      </c>
      <c r="AI30" s="459"/>
      <c r="AJ30" s="460">
        <v>0</v>
      </c>
      <c r="AK30" s="461">
        <v>0</v>
      </c>
      <c r="AL30" s="459">
        <v>0</v>
      </c>
      <c r="AM30" s="459"/>
      <c r="AN30" s="460">
        <v>0</v>
      </c>
      <c r="AO30" s="461">
        <v>0</v>
      </c>
      <c r="AP30" s="459">
        <v>0</v>
      </c>
      <c r="AQ30" s="459"/>
      <c r="AR30" s="460">
        <v>0</v>
      </c>
      <c r="AS30" s="461">
        <v>6000</v>
      </c>
      <c r="AT30" s="459">
        <v>0</v>
      </c>
      <c r="AU30" s="459"/>
      <c r="AV30" s="460">
        <v>0</v>
      </c>
      <c r="AW30" s="461">
        <v>0</v>
      </c>
      <c r="AX30" s="459">
        <v>0</v>
      </c>
      <c r="AY30" s="459"/>
      <c r="AZ30" s="460">
        <v>0</v>
      </c>
      <c r="BA30" s="461">
        <v>0</v>
      </c>
      <c r="BB30" s="459">
        <v>0</v>
      </c>
      <c r="BC30" s="459"/>
      <c r="BD30" s="462">
        <v>0</v>
      </c>
      <c r="BE30" s="208">
        <v>0</v>
      </c>
      <c r="BF30" s="198">
        <v>0</v>
      </c>
      <c r="BG30" s="195">
        <v>6000</v>
      </c>
      <c r="BH30" s="46">
        <v>0</v>
      </c>
      <c r="BI30" s="39">
        <v>0</v>
      </c>
      <c r="BJ30" s="179">
        <v>24000</v>
      </c>
      <c r="BK30" s="151">
        <v>1</v>
      </c>
    </row>
    <row r="31" spans="1:65" s="345" customFormat="1" ht="13.9" customHeight="1" thickBot="1" x14ac:dyDescent="0.25">
      <c r="A31" s="11" t="s">
        <v>216</v>
      </c>
      <c r="B31" s="178"/>
      <c r="C31" s="178">
        <v>3520</v>
      </c>
      <c r="D31" s="178">
        <v>3520</v>
      </c>
      <c r="E31" s="177">
        <v>3520</v>
      </c>
      <c r="F31" s="177"/>
      <c r="G31" s="177">
        <v>3520</v>
      </c>
      <c r="H31" s="171">
        <f t="shared" si="4"/>
        <v>3520</v>
      </c>
      <c r="I31" s="214">
        <v>880</v>
      </c>
      <c r="J31" s="215">
        <v>0</v>
      </c>
      <c r="K31" s="215"/>
      <c r="L31" s="216">
        <v>0</v>
      </c>
      <c r="M31" s="217">
        <v>0</v>
      </c>
      <c r="N31" s="215">
        <v>0</v>
      </c>
      <c r="O31" s="215"/>
      <c r="P31" s="216">
        <v>0</v>
      </c>
      <c r="Q31" s="217">
        <v>0</v>
      </c>
      <c r="R31" s="215">
        <v>0</v>
      </c>
      <c r="S31" s="215"/>
      <c r="T31" s="216">
        <v>0</v>
      </c>
      <c r="U31" s="217">
        <v>880</v>
      </c>
      <c r="V31" s="215">
        <v>0</v>
      </c>
      <c r="W31" s="215"/>
      <c r="X31" s="216">
        <v>0</v>
      </c>
      <c r="Y31" s="217">
        <v>0</v>
      </c>
      <c r="Z31" s="215">
        <v>0</v>
      </c>
      <c r="AA31" s="215"/>
      <c r="AB31" s="216">
        <v>0</v>
      </c>
      <c r="AC31" s="217">
        <v>0</v>
      </c>
      <c r="AD31" s="215">
        <v>0</v>
      </c>
      <c r="AE31" s="215"/>
      <c r="AF31" s="216">
        <v>0</v>
      </c>
      <c r="AG31" s="217">
        <v>880</v>
      </c>
      <c r="AH31" s="215">
        <v>0</v>
      </c>
      <c r="AI31" s="215"/>
      <c r="AJ31" s="216">
        <v>0</v>
      </c>
      <c r="AK31" s="217">
        <v>0</v>
      </c>
      <c r="AL31" s="215">
        <v>0</v>
      </c>
      <c r="AM31" s="215"/>
      <c r="AN31" s="216">
        <v>0</v>
      </c>
      <c r="AO31" s="217">
        <v>0</v>
      </c>
      <c r="AP31" s="215">
        <v>0</v>
      </c>
      <c r="AQ31" s="215"/>
      <c r="AR31" s="216">
        <v>0</v>
      </c>
      <c r="AS31" s="217">
        <v>880</v>
      </c>
      <c r="AT31" s="215">
        <v>0</v>
      </c>
      <c r="AU31" s="215"/>
      <c r="AV31" s="216">
        <v>0</v>
      </c>
      <c r="AW31" s="217">
        <v>0</v>
      </c>
      <c r="AX31" s="215">
        <v>0</v>
      </c>
      <c r="AY31" s="215"/>
      <c r="AZ31" s="216">
        <v>0</v>
      </c>
      <c r="BA31" s="217">
        <v>0</v>
      </c>
      <c r="BB31" s="215">
        <v>0</v>
      </c>
      <c r="BC31" s="215"/>
      <c r="BD31" s="218">
        <v>0</v>
      </c>
      <c r="BE31" s="208"/>
      <c r="BF31" s="198"/>
      <c r="BG31" s="195">
        <v>880</v>
      </c>
      <c r="BH31" s="46">
        <v>0</v>
      </c>
      <c r="BI31" s="39">
        <v>0</v>
      </c>
      <c r="BJ31" s="179">
        <v>3520</v>
      </c>
      <c r="BK31" s="151">
        <v>1</v>
      </c>
    </row>
    <row r="32" spans="1:65" s="345" customFormat="1" ht="15.75" thickBot="1" x14ac:dyDescent="0.25">
      <c r="A32" s="30" t="s">
        <v>2</v>
      </c>
      <c r="B32" s="13">
        <f t="shared" ref="B32:J32" si="5">SUM(B13,B25:B31)</f>
        <v>13130387</v>
      </c>
      <c r="C32" s="13">
        <f t="shared" si="5"/>
        <v>58969780.000000007</v>
      </c>
      <c r="D32" s="13">
        <f t="shared" si="5"/>
        <v>72100167</v>
      </c>
      <c r="E32" s="14">
        <f t="shared" si="5"/>
        <v>25637042</v>
      </c>
      <c r="F32" s="14">
        <f t="shared" si="5"/>
        <v>46463125</v>
      </c>
      <c r="G32" s="14">
        <f t="shared" si="5"/>
        <v>63623153.449511759</v>
      </c>
      <c r="H32" s="14">
        <f t="shared" si="5"/>
        <v>23418818.27</v>
      </c>
      <c r="I32" s="156">
        <f t="shared" si="5"/>
        <v>5838617.9775</v>
      </c>
      <c r="J32" s="157">
        <f t="shared" si="5"/>
        <v>3328370.06</v>
      </c>
      <c r="K32" s="158"/>
      <c r="L32" s="159">
        <f>SUM(L13,L25:L31)</f>
        <v>2218223.73</v>
      </c>
      <c r="M32" s="156">
        <f>SUM(M13,M25:M31)</f>
        <v>8041787.1012499994</v>
      </c>
      <c r="N32" s="157">
        <f>SUM(N13,N25:N31)</f>
        <v>0</v>
      </c>
      <c r="O32" s="158"/>
      <c r="P32" s="159">
        <f>SUM(P13,P25:P31)</f>
        <v>0</v>
      </c>
      <c r="Q32" s="156">
        <f>SUM(Q13,Q25:Q31)</f>
        <v>3713728.4175</v>
      </c>
      <c r="R32" s="157">
        <f>SUM(R13,R25:R31)</f>
        <v>0</v>
      </c>
      <c r="S32" s="158"/>
      <c r="T32" s="159">
        <f>SUM(T13,T25:T31)</f>
        <v>0</v>
      </c>
      <c r="U32" s="156">
        <f>SUM(U13,U25:U31)</f>
        <v>4057256.13019044</v>
      </c>
      <c r="V32" s="157">
        <f>SUM(V13,V25:V31)</f>
        <v>0</v>
      </c>
      <c r="W32" s="158"/>
      <c r="X32" s="159">
        <f>SUM(X13,X25:X31)</f>
        <v>0</v>
      </c>
      <c r="Y32" s="156">
        <f>SUM(Y13,Y25:Y31)</f>
        <v>8173319.7374999998</v>
      </c>
      <c r="Z32" s="157">
        <f>SUM(Z13,Z25:Z31)</f>
        <v>0</v>
      </c>
      <c r="AA32" s="158"/>
      <c r="AB32" s="159">
        <f>SUM(AB13,AB25:AB31)</f>
        <v>0</v>
      </c>
      <c r="AC32" s="156">
        <f>SUM(AC13,AC25:AC31)</f>
        <v>3197555.5274999999</v>
      </c>
      <c r="AD32" s="157">
        <f>SUM(AD13,AD25:AD31)</f>
        <v>0</v>
      </c>
      <c r="AE32" s="158"/>
      <c r="AF32" s="159">
        <f>SUM(AF13,AF25:AF31)</f>
        <v>0</v>
      </c>
      <c r="AG32" s="156">
        <f>SUM(AG13,AG25:AG31)</f>
        <v>4441780.6201904397</v>
      </c>
      <c r="AH32" s="157">
        <f>SUM(AH13,AH25:AH31)</f>
        <v>0</v>
      </c>
      <c r="AI32" s="158"/>
      <c r="AJ32" s="159">
        <f>SUM(AJ13,AJ25:AJ31)</f>
        <v>0</v>
      </c>
      <c r="AK32" s="156">
        <f>SUM(AK13,AK25:AK31)</f>
        <v>5000608.2975000003</v>
      </c>
      <c r="AL32" s="157">
        <f>SUM(AL13,AL25:AL31)</f>
        <v>0</v>
      </c>
      <c r="AM32" s="158"/>
      <c r="AN32" s="159">
        <f>SUM(AN13,AN25:AN31)</f>
        <v>0</v>
      </c>
      <c r="AO32" s="156">
        <f>SUM(AO13,AO25:AO31)</f>
        <v>2933237.3274999997</v>
      </c>
      <c r="AP32" s="157">
        <f>SUM(AP13,AP25:AP31)</f>
        <v>0</v>
      </c>
      <c r="AQ32" s="158"/>
      <c r="AR32" s="159">
        <f>SUM(AR13,AR25:AR31)</f>
        <v>0</v>
      </c>
      <c r="AS32" s="156">
        <f>SUM(AS13,AS25:AS31)</f>
        <v>5596380.0401904406</v>
      </c>
      <c r="AT32" s="157">
        <f>SUM(AT13,AT25:AT31)</f>
        <v>0</v>
      </c>
      <c r="AU32" s="158"/>
      <c r="AV32" s="159">
        <f>SUM(AV13,AV25:AV31)</f>
        <v>0</v>
      </c>
      <c r="AW32" s="156">
        <f>SUM(AW13,AW25:AW31)</f>
        <v>8403657.8574999999</v>
      </c>
      <c r="AX32" s="157">
        <f>SUM(AX13,AX25:AX31)</f>
        <v>0</v>
      </c>
      <c r="AY32" s="158"/>
      <c r="AZ32" s="159">
        <f>SUM(AZ13,AZ25:AZ31)</f>
        <v>0</v>
      </c>
      <c r="BA32" s="156">
        <f>SUM(BA13,BA25:BA31)</f>
        <v>4225224.4151904397</v>
      </c>
      <c r="BB32" s="157">
        <f>SUM(BB13,BB25:BB31)</f>
        <v>0</v>
      </c>
      <c r="BC32" s="158"/>
      <c r="BD32" s="159">
        <f t="shared" ref="BD32:BJ32" si="6">SUM(BD13,BD25:BD31)</f>
        <v>0</v>
      </c>
      <c r="BE32" s="67" t="e">
        <f t="shared" si="6"/>
        <v>#REF!</v>
      </c>
      <c r="BF32" s="33" t="e">
        <f t="shared" si="6"/>
        <v>#REF!</v>
      </c>
      <c r="BG32" s="41">
        <f t="shared" si="6"/>
        <v>5838617.9775</v>
      </c>
      <c r="BH32" s="47">
        <f t="shared" si="6"/>
        <v>3328370.06</v>
      </c>
      <c r="BI32" s="40">
        <f t="shared" si="6"/>
        <v>2218223.73</v>
      </c>
      <c r="BJ32" s="42">
        <f t="shared" si="6"/>
        <v>60294783.389511764</v>
      </c>
      <c r="BK32" s="152">
        <v>1</v>
      </c>
    </row>
    <row r="33" spans="1:71" ht="15" thickBot="1" x14ac:dyDescent="0.25">
      <c r="A33" s="358"/>
      <c r="B33" s="278"/>
      <c r="C33" s="278"/>
      <c r="D33" s="278"/>
      <c r="E33" s="278"/>
      <c r="F33" s="278"/>
      <c r="G33" s="278"/>
      <c r="H33" s="278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4"/>
      <c r="AB33" s="221"/>
      <c r="AC33" s="221"/>
      <c r="AD33" s="221"/>
      <c r="AE33" s="224"/>
      <c r="AF33" s="221"/>
      <c r="AG33" s="221"/>
      <c r="AH33" s="221"/>
      <c r="AI33" s="224"/>
      <c r="AJ33" s="221"/>
      <c r="AK33" s="221"/>
      <c r="AL33" s="221"/>
      <c r="AM33" s="224"/>
      <c r="AN33" s="221"/>
      <c r="AO33" s="221"/>
      <c r="AP33" s="221"/>
      <c r="AQ33" s="224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78"/>
      <c r="BH33" s="278"/>
      <c r="BI33" s="278"/>
      <c r="BM33" s="345"/>
      <c r="BN33" s="345"/>
      <c r="BO33" s="345"/>
      <c r="BP33" s="345"/>
      <c r="BQ33" s="345"/>
      <c r="BR33" s="345"/>
      <c r="BS33" s="345"/>
    </row>
    <row r="34" spans="1:71" x14ac:dyDescent="0.2">
      <c r="A34" s="358"/>
      <c r="B34" s="278"/>
      <c r="C34" s="278"/>
      <c r="D34" s="278"/>
      <c r="E34" s="278"/>
      <c r="F34" s="278"/>
      <c r="G34" s="278"/>
      <c r="H34" s="278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4"/>
      <c r="AB34" s="221"/>
      <c r="AC34" s="221"/>
      <c r="AD34" s="221"/>
      <c r="AE34" s="224"/>
      <c r="AF34" s="221"/>
      <c r="AG34" s="221"/>
      <c r="AH34" s="221"/>
      <c r="AI34" s="224"/>
      <c r="AJ34" s="221"/>
      <c r="AK34" s="221"/>
      <c r="AL34" s="221"/>
      <c r="AM34" s="224"/>
      <c r="AN34" s="221"/>
      <c r="AO34" s="221"/>
      <c r="AP34" s="221"/>
      <c r="AQ34" s="224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78"/>
      <c r="BH34" s="278"/>
      <c r="BI34" s="278"/>
    </row>
    <row r="35" spans="1:71" ht="15" thickBot="1" x14ac:dyDescent="0.25">
      <c r="A35" s="29" t="s">
        <v>30</v>
      </c>
      <c r="B35" s="357"/>
      <c r="C35" s="357"/>
      <c r="D35" s="357"/>
      <c r="E35" s="357"/>
      <c r="F35" s="357"/>
      <c r="G35" s="356"/>
      <c r="H35" s="356"/>
      <c r="I35" s="354">
        <f>I32</f>
        <v>5838617.9775</v>
      </c>
      <c r="J35" s="354">
        <f>J32</f>
        <v>3328370.06</v>
      </c>
      <c r="K35" s="354"/>
      <c r="L35" s="354">
        <f>L32</f>
        <v>2218223.73</v>
      </c>
      <c r="M35" s="354">
        <f>I35+M32</f>
        <v>13880405.078749999</v>
      </c>
      <c r="N35" s="354">
        <f>J35+N32</f>
        <v>3328370.06</v>
      </c>
      <c r="O35" s="354"/>
      <c r="P35" s="354">
        <f>L35+P32</f>
        <v>2218223.73</v>
      </c>
      <c r="Q35" s="354">
        <f>M35+Q32</f>
        <v>17594133.49625</v>
      </c>
      <c r="R35" s="354">
        <f>N35+R32</f>
        <v>3328370.06</v>
      </c>
      <c r="S35" s="354"/>
      <c r="T35" s="354">
        <f>P35+T32</f>
        <v>2218223.73</v>
      </c>
      <c r="U35" s="354">
        <f>Q35+U32</f>
        <v>21651389.626440439</v>
      </c>
      <c r="V35" s="354">
        <f>R35+V32</f>
        <v>3328370.06</v>
      </c>
      <c r="W35" s="354"/>
      <c r="X35" s="354">
        <f>T35+X32</f>
        <v>2218223.73</v>
      </c>
      <c r="Y35" s="354">
        <f>U35+Y32</f>
        <v>29824709.36394044</v>
      </c>
      <c r="Z35" s="354">
        <f>V35+Z32</f>
        <v>3328370.06</v>
      </c>
      <c r="AA35" s="355"/>
      <c r="AB35" s="354">
        <f>X35+AB32</f>
        <v>2218223.73</v>
      </c>
      <c r="AC35" s="354">
        <f>Y35+AC32</f>
        <v>33022264.89144044</v>
      </c>
      <c r="AD35" s="354">
        <f>Z35+AD32</f>
        <v>3328370.06</v>
      </c>
      <c r="AE35" s="355"/>
      <c r="AF35" s="354">
        <f>AB35+AF32</f>
        <v>2218223.73</v>
      </c>
      <c r="AG35" s="354">
        <f>+AC35+AG32</f>
        <v>37464045.511630878</v>
      </c>
      <c r="AH35" s="354">
        <f>AD35+AH32</f>
        <v>3328370.06</v>
      </c>
      <c r="AI35" s="355"/>
      <c r="AJ35" s="354">
        <f>AF35+AJ32</f>
        <v>2218223.73</v>
      </c>
      <c r="AK35" s="354">
        <f>AG35+AK32</f>
        <v>42464653.809130877</v>
      </c>
      <c r="AL35" s="354">
        <f>AH35+AL32</f>
        <v>3328370.06</v>
      </c>
      <c r="AM35" s="355"/>
      <c r="AN35" s="354">
        <f>AJ35+AN32</f>
        <v>2218223.73</v>
      </c>
      <c r="AO35" s="354">
        <f>AK35+AO32</f>
        <v>45397891.136630878</v>
      </c>
      <c r="AP35" s="354">
        <f>AL35+AP32</f>
        <v>3328370.06</v>
      </c>
      <c r="AQ35" s="355"/>
      <c r="AR35" s="354">
        <f>AN35+AR32</f>
        <v>2218223.73</v>
      </c>
      <c r="AS35" s="354">
        <f>AO35+AS32</f>
        <v>50994271.176821321</v>
      </c>
      <c r="AT35" s="354">
        <f>AP35+AT32</f>
        <v>3328370.06</v>
      </c>
      <c r="AU35" s="354"/>
      <c r="AV35" s="354">
        <f>AR35+AV32</f>
        <v>2218223.73</v>
      </c>
      <c r="AW35" s="354">
        <f>AS35+AW32</f>
        <v>59397929.034321323</v>
      </c>
      <c r="AX35" s="354">
        <f>AT35+AX32</f>
        <v>3328370.06</v>
      </c>
      <c r="AY35" s="354"/>
      <c r="AZ35" s="354">
        <f>AV35+AZ32</f>
        <v>2218223.73</v>
      </c>
      <c r="BA35" s="354">
        <f>AW35+BA32</f>
        <v>63623153.449511766</v>
      </c>
      <c r="BB35" s="354">
        <f>AX35+BB32</f>
        <v>3328370.06</v>
      </c>
      <c r="BC35" s="354"/>
      <c r="BD35" s="354">
        <f>AZ35+BD32</f>
        <v>2218223.73</v>
      </c>
      <c r="BE35" s="354"/>
      <c r="BF35" s="354" t="e">
        <f>BD35+BF32</f>
        <v>#REF!</v>
      </c>
      <c r="BH35" s="278"/>
      <c r="BI35" s="347" t="s">
        <v>186</v>
      </c>
      <c r="BK35" s="346">
        <f>BH32/BG32</f>
        <v>0.57006128382202415</v>
      </c>
    </row>
    <row r="36" spans="1:71" s="345" customFormat="1" ht="15" thickTop="1" x14ac:dyDescent="0.2">
      <c r="A36" s="28" t="s">
        <v>31</v>
      </c>
      <c r="B36" s="350"/>
      <c r="C36" s="350"/>
      <c r="D36" s="350"/>
      <c r="E36" s="350"/>
      <c r="F36" s="350"/>
      <c r="G36" s="350"/>
      <c r="H36" s="350"/>
      <c r="I36" s="488">
        <f>J32/I32</f>
        <v>0.57006128382202415</v>
      </c>
      <c r="J36" s="489"/>
      <c r="K36" s="489"/>
      <c r="L36" s="490"/>
      <c r="M36" s="488">
        <f>N32/M32</f>
        <v>0</v>
      </c>
      <c r="N36" s="489"/>
      <c r="O36" s="489"/>
      <c r="P36" s="490"/>
      <c r="Q36" s="488">
        <f>R32/Q32</f>
        <v>0</v>
      </c>
      <c r="R36" s="489"/>
      <c r="S36" s="489"/>
      <c r="T36" s="490"/>
      <c r="U36" s="488">
        <f>V32/U32</f>
        <v>0</v>
      </c>
      <c r="V36" s="489"/>
      <c r="W36" s="489"/>
      <c r="X36" s="490"/>
      <c r="Y36" s="488">
        <f>Z32/Y32</f>
        <v>0</v>
      </c>
      <c r="Z36" s="489"/>
      <c r="AA36" s="489"/>
      <c r="AB36" s="490"/>
      <c r="AC36" s="488">
        <f>AD32/AC32</f>
        <v>0</v>
      </c>
      <c r="AD36" s="489"/>
      <c r="AE36" s="489"/>
      <c r="AF36" s="490"/>
      <c r="AG36" s="491">
        <f>AH32/AG32</f>
        <v>0</v>
      </c>
      <c r="AH36" s="492"/>
      <c r="AI36" s="492"/>
      <c r="AJ36" s="493"/>
      <c r="AK36" s="491">
        <f>AL32/AK32</f>
        <v>0</v>
      </c>
      <c r="AL36" s="492"/>
      <c r="AM36" s="492"/>
      <c r="AN36" s="493"/>
      <c r="AO36" s="491">
        <f>AP32/AO32</f>
        <v>0</v>
      </c>
      <c r="AP36" s="492"/>
      <c r="AQ36" s="492"/>
      <c r="AR36" s="493"/>
      <c r="AS36" s="491">
        <f>AT32/AS32</f>
        <v>0</v>
      </c>
      <c r="AT36" s="492"/>
      <c r="AU36" s="492"/>
      <c r="AV36" s="493"/>
      <c r="AW36" s="491">
        <f>AX32/AW32</f>
        <v>0</v>
      </c>
      <c r="AX36" s="492"/>
      <c r="AY36" s="492"/>
      <c r="AZ36" s="493"/>
      <c r="BA36" s="491">
        <f>BB32/BA32</f>
        <v>0</v>
      </c>
      <c r="BB36" s="492"/>
      <c r="BC36" s="492"/>
      <c r="BD36" s="493"/>
      <c r="BE36" s="353"/>
      <c r="BF36" s="351"/>
      <c r="BH36" s="338"/>
      <c r="BI36" s="347" t="s">
        <v>185</v>
      </c>
      <c r="BJ36" s="338"/>
      <c r="BK36" s="346">
        <f>BI32/BG32</f>
        <v>0.37992273831722878</v>
      </c>
    </row>
    <row r="37" spans="1:71" s="345" customFormat="1" x14ac:dyDescent="0.2">
      <c r="A37" s="16" t="s">
        <v>32</v>
      </c>
      <c r="B37" s="350"/>
      <c r="C37" s="350"/>
      <c r="D37" s="350"/>
      <c r="E37" s="350"/>
      <c r="F37" s="350"/>
      <c r="G37" s="350"/>
      <c r="H37" s="350"/>
      <c r="I37" s="473">
        <f>J32/I32-1</f>
        <v>-0.42993871617797585</v>
      </c>
      <c r="J37" s="474"/>
      <c r="K37" s="474"/>
      <c r="L37" s="475"/>
      <c r="M37" s="473">
        <f>N32/M32-1</f>
        <v>-1</v>
      </c>
      <c r="N37" s="474"/>
      <c r="O37" s="474"/>
      <c r="P37" s="475"/>
      <c r="Q37" s="473">
        <f>R32/Q32-1</f>
        <v>-1</v>
      </c>
      <c r="R37" s="474"/>
      <c r="S37" s="474"/>
      <c r="T37" s="475"/>
      <c r="U37" s="473">
        <f>V32/U32-1</f>
        <v>-1</v>
      </c>
      <c r="V37" s="474"/>
      <c r="W37" s="474"/>
      <c r="X37" s="475"/>
      <c r="Y37" s="473">
        <f>Z32/Y32-1</f>
        <v>-1</v>
      </c>
      <c r="Z37" s="474"/>
      <c r="AA37" s="474"/>
      <c r="AB37" s="475"/>
      <c r="AC37" s="473">
        <f>AD32/AC32-1</f>
        <v>-1</v>
      </c>
      <c r="AD37" s="474"/>
      <c r="AE37" s="474"/>
      <c r="AF37" s="475"/>
      <c r="AG37" s="473">
        <f>AH32/AG32-1</f>
        <v>-1</v>
      </c>
      <c r="AH37" s="474"/>
      <c r="AI37" s="474"/>
      <c r="AJ37" s="475"/>
      <c r="AK37" s="473">
        <f>AL32/AK32-1</f>
        <v>-1</v>
      </c>
      <c r="AL37" s="474"/>
      <c r="AM37" s="474"/>
      <c r="AN37" s="475"/>
      <c r="AO37" s="473">
        <f>AP32/AO32-1</f>
        <v>-1</v>
      </c>
      <c r="AP37" s="474"/>
      <c r="AQ37" s="474"/>
      <c r="AR37" s="475"/>
      <c r="AS37" s="473">
        <f>AT32/AS32-1</f>
        <v>-1</v>
      </c>
      <c r="AT37" s="474"/>
      <c r="AU37" s="474"/>
      <c r="AV37" s="475"/>
      <c r="AW37" s="473">
        <f>AX32/AW32-1</f>
        <v>-1</v>
      </c>
      <c r="AX37" s="474"/>
      <c r="AY37" s="474"/>
      <c r="AZ37" s="475"/>
      <c r="BA37" s="473">
        <f>BB32/BA32-1</f>
        <v>-1</v>
      </c>
      <c r="BB37" s="474"/>
      <c r="BC37" s="474"/>
      <c r="BD37" s="475"/>
      <c r="BE37" s="352"/>
      <c r="BF37" s="351"/>
      <c r="BH37" s="338"/>
      <c r="BI37" s="347"/>
      <c r="BJ37" s="338"/>
      <c r="BK37" s="346"/>
    </row>
    <row r="38" spans="1:71" s="345" customFormat="1" x14ac:dyDescent="0.2">
      <c r="A38" s="15" t="s">
        <v>33</v>
      </c>
      <c r="B38" s="350"/>
      <c r="C38" s="350"/>
      <c r="D38" s="350"/>
      <c r="E38" s="350"/>
      <c r="F38" s="350"/>
      <c r="G38" s="350"/>
      <c r="H38" s="350"/>
      <c r="I38" s="476">
        <f>J32/I32</f>
        <v>0.57006128382202415</v>
      </c>
      <c r="J38" s="477"/>
      <c r="K38" s="477"/>
      <c r="L38" s="478"/>
      <c r="M38" s="476">
        <f>N35/M35</f>
        <v>0.2397891157438567</v>
      </c>
      <c r="N38" s="477"/>
      <c r="O38" s="477"/>
      <c r="P38" s="478"/>
      <c r="Q38" s="476">
        <f>R35/Q35</f>
        <v>0.18917499180675232</v>
      </c>
      <c r="R38" s="477"/>
      <c r="S38" s="477"/>
      <c r="T38" s="478"/>
      <c r="U38" s="476">
        <f>V35/U35</f>
        <v>0.15372547062454739</v>
      </c>
      <c r="V38" s="477"/>
      <c r="W38" s="477"/>
      <c r="X38" s="478"/>
      <c r="Y38" s="476">
        <f>Z35/Y35</f>
        <v>0.11159773660775939</v>
      </c>
      <c r="Z38" s="477"/>
      <c r="AA38" s="477"/>
      <c r="AB38" s="478"/>
      <c r="AC38" s="476">
        <f>AD35/AC35</f>
        <v>0.10079169526808358</v>
      </c>
      <c r="AD38" s="477"/>
      <c r="AE38" s="477"/>
      <c r="AF38" s="478"/>
      <c r="AG38" s="476">
        <f>AH35/AG35</f>
        <v>8.8841715157715495E-2</v>
      </c>
      <c r="AH38" s="477"/>
      <c r="AI38" s="477"/>
      <c r="AJ38" s="478"/>
      <c r="AK38" s="479">
        <f>AL35/AK35</f>
        <v>7.8379776153604808E-2</v>
      </c>
      <c r="AL38" s="479"/>
      <c r="AM38" s="479"/>
      <c r="AN38" s="479"/>
      <c r="AO38" s="479">
        <f>AP35/AO35</f>
        <v>7.331552141888785E-2</v>
      </c>
      <c r="AP38" s="479"/>
      <c r="AQ38" s="479"/>
      <c r="AR38" s="479"/>
      <c r="AS38" s="479">
        <f>AT35/AS35</f>
        <v>6.5269489752269677E-2</v>
      </c>
      <c r="AT38" s="479"/>
      <c r="AU38" s="479"/>
      <c r="AV38" s="479"/>
      <c r="AW38" s="479">
        <f>AX35/AW35</f>
        <v>5.6035119643258954E-2</v>
      </c>
      <c r="AX38" s="479"/>
      <c r="AY38" s="479"/>
      <c r="AZ38" s="479"/>
      <c r="BA38" s="479">
        <f>BB35/BA35</f>
        <v>5.2313817840563846E-2</v>
      </c>
      <c r="BB38" s="479"/>
      <c r="BC38" s="479"/>
      <c r="BD38" s="479"/>
      <c r="BE38" s="353"/>
      <c r="BF38" s="351"/>
      <c r="BH38" s="338"/>
      <c r="BI38" s="347" t="s">
        <v>184</v>
      </c>
      <c r="BJ38" s="338"/>
      <c r="BK38" s="346">
        <f>E32/B32</f>
        <v>1.9524970589214163</v>
      </c>
    </row>
    <row r="39" spans="1:71" s="345" customFormat="1" x14ac:dyDescent="0.2">
      <c r="A39" s="16" t="s">
        <v>34</v>
      </c>
      <c r="B39" s="350"/>
      <c r="C39" s="350"/>
      <c r="D39" s="350"/>
      <c r="E39" s="350"/>
      <c r="F39" s="350"/>
      <c r="G39" s="350"/>
      <c r="H39" s="350"/>
      <c r="I39" s="473">
        <f>J32/I32-1</f>
        <v>-0.42993871617797585</v>
      </c>
      <c r="J39" s="474"/>
      <c r="K39" s="474"/>
      <c r="L39" s="475"/>
      <c r="M39" s="473">
        <f>N35/M35-1</f>
        <v>-0.76021088425614325</v>
      </c>
      <c r="N39" s="474"/>
      <c r="O39" s="474"/>
      <c r="P39" s="475"/>
      <c r="Q39" s="473">
        <f>R35/Q35-1</f>
        <v>-0.81082500819324765</v>
      </c>
      <c r="R39" s="474"/>
      <c r="S39" s="474"/>
      <c r="T39" s="475"/>
      <c r="U39" s="473">
        <f>V35/U35-1</f>
        <v>-0.84627452937545256</v>
      </c>
      <c r="V39" s="474"/>
      <c r="W39" s="474"/>
      <c r="X39" s="475"/>
      <c r="Y39" s="473">
        <f>Z35/Y35-1</f>
        <v>-0.8884022633922406</v>
      </c>
      <c r="Z39" s="474"/>
      <c r="AA39" s="474"/>
      <c r="AB39" s="475"/>
      <c r="AC39" s="473">
        <f>AD35/AC35-1</f>
        <v>-0.89920830473191637</v>
      </c>
      <c r="AD39" s="474"/>
      <c r="AE39" s="474"/>
      <c r="AF39" s="475"/>
      <c r="AG39" s="473">
        <f>AH35/AG35-1</f>
        <v>-0.91115828484228456</v>
      </c>
      <c r="AH39" s="474"/>
      <c r="AI39" s="474"/>
      <c r="AJ39" s="475"/>
      <c r="AK39" s="473">
        <f>AL35/AK35-1</f>
        <v>-0.92162022384639519</v>
      </c>
      <c r="AL39" s="474"/>
      <c r="AM39" s="474"/>
      <c r="AN39" s="475"/>
      <c r="AO39" s="473">
        <f>AP35/AO35-1</f>
        <v>-0.92668447858111214</v>
      </c>
      <c r="AP39" s="474"/>
      <c r="AQ39" s="474"/>
      <c r="AR39" s="475"/>
      <c r="AS39" s="473">
        <f>AT35/AS35-1</f>
        <v>-0.93473051024773035</v>
      </c>
      <c r="AT39" s="474"/>
      <c r="AU39" s="474"/>
      <c r="AV39" s="475"/>
      <c r="AW39" s="473">
        <f>AX35/AW35-1</f>
        <v>-0.94396488035674109</v>
      </c>
      <c r="AX39" s="474"/>
      <c r="AY39" s="474"/>
      <c r="AZ39" s="475"/>
      <c r="BA39" s="473">
        <f>BB35/BA35-1</f>
        <v>-0.94768618215943612</v>
      </c>
      <c r="BB39" s="474"/>
      <c r="BC39" s="474"/>
      <c r="BD39" s="475"/>
      <c r="BE39" s="352"/>
      <c r="BF39" s="351"/>
      <c r="BH39" s="338"/>
      <c r="BI39" s="347"/>
      <c r="BJ39" s="338"/>
      <c r="BK39" s="346"/>
    </row>
    <row r="40" spans="1:71" s="345" customFormat="1" x14ac:dyDescent="0.2">
      <c r="A40" s="349"/>
      <c r="B40" s="338"/>
      <c r="C40" s="338"/>
      <c r="D40" s="338"/>
      <c r="E40" s="338"/>
      <c r="F40" s="338"/>
      <c r="G40" s="338"/>
      <c r="H40" s="338"/>
      <c r="AA40" s="348"/>
      <c r="AE40" s="348"/>
      <c r="AI40" s="348"/>
      <c r="AM40" s="348"/>
      <c r="AQ40" s="348"/>
      <c r="BH40" s="338"/>
      <c r="BI40" s="347" t="s">
        <v>183</v>
      </c>
      <c r="BJ40" s="277"/>
      <c r="BK40" s="346">
        <f>BI32/E32</f>
        <v>8.6524168037794683E-2</v>
      </c>
    </row>
    <row r="41" spans="1:71" x14ac:dyDescent="0.2">
      <c r="G41" s="278"/>
      <c r="H41" s="278"/>
      <c r="Y41" s="221"/>
      <c r="BG41" s="278"/>
      <c r="BH41" s="278"/>
    </row>
    <row r="42" spans="1:71" s="220" customFormat="1" x14ac:dyDescent="0.2">
      <c r="A42" s="344" t="s">
        <v>182</v>
      </c>
      <c r="B42" s="343" t="str">
        <f>IF(B32='[1]ALRR Reconcile'!E147, "Yes", "No")</f>
        <v>No</v>
      </c>
      <c r="C42" s="343"/>
      <c r="D42" s="343" t="str">
        <f>IF(D32='[1]ALRR Reconcile'!E148, "Yes", "No")</f>
        <v>No</v>
      </c>
      <c r="E42" s="343" t="str">
        <f>IF(E32='[1]ALRR Reconcile'!F147, "Yes", "No")</f>
        <v>No</v>
      </c>
      <c r="F42" s="343" t="str">
        <f>IF(F32='[1]ALRR Reconcile'!G147, "Yes", "No")</f>
        <v>No</v>
      </c>
      <c r="G42" s="340"/>
      <c r="H42" s="340"/>
      <c r="I42" s="342"/>
      <c r="J42" s="342"/>
      <c r="K42" s="342"/>
      <c r="L42" s="341" t="str">
        <f>IF(L35='[1]ALRR Reconcile'!$J$147,"Yes","No")</f>
        <v>No</v>
      </c>
      <c r="M42" s="342"/>
      <c r="N42" s="342"/>
      <c r="O42" s="342"/>
      <c r="P42" s="341" t="str">
        <f>IF(P35='[1]ALRR Reconcile'!$J$147,"Yes","No")</f>
        <v>No</v>
      </c>
      <c r="Q42" s="342"/>
      <c r="R42" s="342"/>
      <c r="S42" s="342"/>
      <c r="T42" s="341" t="str">
        <f>IF(T35='[1]ALRR Reconcile'!$J$147,"Yes","No")</f>
        <v>No</v>
      </c>
      <c r="U42" s="342"/>
      <c r="V42" s="342"/>
      <c r="W42" s="342"/>
      <c r="X42" s="341" t="str">
        <f>IF(X35='[1]ALRR Reconcile'!$J$147,"Yes","No")</f>
        <v>No</v>
      </c>
      <c r="Y42" s="342"/>
      <c r="Z42" s="342"/>
      <c r="AA42" s="342"/>
      <c r="AB42" s="341" t="str">
        <f>IF(AB35='[1]ALRR Reconcile'!$J$147,"Yes","No")</f>
        <v>No</v>
      </c>
      <c r="AC42" s="342"/>
      <c r="AD42" s="342"/>
      <c r="AE42" s="342"/>
      <c r="AF42" s="341" t="str">
        <f>IF(AF35='[1]ALRR Reconcile'!$J$147,"Yes","No")</f>
        <v>No</v>
      </c>
      <c r="AG42" s="342"/>
      <c r="AH42" s="342"/>
      <c r="AI42" s="342"/>
      <c r="AJ42" s="341" t="str">
        <f>IF(AJ35='[1]ALRR Reconcile'!$J$147,"Yes","No")</f>
        <v>No</v>
      </c>
      <c r="AK42" s="342"/>
      <c r="AL42" s="342"/>
      <c r="AM42" s="342"/>
      <c r="AN42" s="341" t="str">
        <f>IF(AN35='[1]ALRR Reconcile'!$J$147,"Yes","No")</f>
        <v>No</v>
      </c>
      <c r="AO42" s="342"/>
      <c r="AP42" s="342"/>
      <c r="AQ42" s="342"/>
      <c r="AR42" s="341" t="str">
        <f>IF(AR35='[1]ALRR Reconcile'!$J$147,"Yes","No")</f>
        <v>No</v>
      </c>
      <c r="AS42" s="342"/>
      <c r="AT42" s="342"/>
      <c r="AU42" s="342"/>
      <c r="AV42" s="341" t="str">
        <f>IF(AV35='[1]ALRR Reconcile'!$J$147,"Yes","No")</f>
        <v>No</v>
      </c>
      <c r="AW42" s="342"/>
      <c r="AX42" s="342"/>
      <c r="AY42" s="342"/>
      <c r="AZ42" s="341" t="str">
        <f>IF(AZ35='[1]ALRR Reconcile'!$J$147,"Yes","No")</f>
        <v>No</v>
      </c>
      <c r="BA42" s="342"/>
      <c r="BB42" s="342"/>
      <c r="BC42" s="342"/>
      <c r="BD42" s="341" t="str">
        <f>IF(BD35='[1]ALRR Reconcile'!$J$147,"Yes","No")</f>
        <v>No</v>
      </c>
      <c r="BE42" s="341"/>
      <c r="BF42" s="341" t="e">
        <f>IF(BF35='[1]ALRR Reconcile'!$J$147,"Yes","No")</f>
        <v>#REF!</v>
      </c>
      <c r="BG42" s="340"/>
      <c r="BH42" s="340"/>
      <c r="BI42" s="341" t="str">
        <f>IF(BI35='[1]ALRR Reconcile'!$J$147,"Yes","No")</f>
        <v>No</v>
      </c>
      <c r="BJ42" s="340"/>
      <c r="BK42" s="340"/>
    </row>
    <row r="43" spans="1:71" x14ac:dyDescent="0.2">
      <c r="L43" s="339"/>
      <c r="P43" s="339"/>
      <c r="T43" s="339"/>
      <c r="X43" s="339"/>
      <c r="AF43" s="271"/>
      <c r="AJ43" s="271"/>
      <c r="AN43" s="339"/>
      <c r="AR43" s="339"/>
      <c r="AV43" s="339"/>
      <c r="BH43" s="338"/>
    </row>
    <row r="44" spans="1:71" x14ac:dyDescent="0.2">
      <c r="BH44" s="278"/>
    </row>
    <row r="46" spans="1:71" s="277" customFormat="1" x14ac:dyDescent="0.2">
      <c r="A46" s="219"/>
      <c r="E46" s="338"/>
      <c r="F46" s="338"/>
      <c r="G46" s="338"/>
      <c r="H46" s="338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20"/>
      <c r="AB46" s="219"/>
      <c r="AC46" s="219"/>
      <c r="AD46" s="219"/>
      <c r="AE46" s="220"/>
      <c r="AF46" s="219"/>
      <c r="AG46" s="219"/>
      <c r="AH46" s="219"/>
      <c r="AI46" s="220"/>
      <c r="AJ46" s="219"/>
      <c r="AK46" s="219"/>
      <c r="AL46" s="219"/>
      <c r="AM46" s="220"/>
      <c r="AN46" s="219"/>
      <c r="AO46" s="219"/>
      <c r="AP46" s="219"/>
      <c r="AQ46" s="220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338"/>
      <c r="BH46" s="338"/>
      <c r="BI46" s="338"/>
    </row>
    <row r="47" spans="1:71" s="277" customFormat="1" x14ac:dyDescent="0.2">
      <c r="A47" s="219"/>
      <c r="E47" s="338"/>
      <c r="F47" s="338"/>
      <c r="G47" s="338"/>
      <c r="H47" s="338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20"/>
      <c r="AB47" s="219"/>
      <c r="AC47" s="219"/>
      <c r="AD47" s="219"/>
      <c r="AE47" s="220"/>
      <c r="AF47" s="219"/>
      <c r="AG47" s="219"/>
      <c r="AH47" s="219"/>
      <c r="AI47" s="220"/>
      <c r="AJ47" s="219"/>
      <c r="AK47" s="219"/>
      <c r="AL47" s="219"/>
      <c r="AM47" s="220"/>
      <c r="AN47" s="219"/>
      <c r="AO47" s="219"/>
      <c r="AP47" s="219"/>
      <c r="AQ47" s="220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338"/>
      <c r="BH47" s="338"/>
      <c r="BI47" s="338"/>
    </row>
    <row r="48" spans="1:71" s="277" customFormat="1" x14ac:dyDescent="0.2">
      <c r="A48" s="219"/>
      <c r="E48" s="338"/>
      <c r="F48" s="338"/>
      <c r="G48" s="338"/>
      <c r="H48" s="338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20"/>
      <c r="AB48" s="219"/>
      <c r="AC48" s="219"/>
      <c r="AD48" s="219"/>
      <c r="AE48" s="220"/>
      <c r="AF48" s="219"/>
      <c r="AG48" s="219"/>
      <c r="AH48" s="219"/>
      <c r="AI48" s="220"/>
      <c r="AJ48" s="219"/>
      <c r="AK48" s="219"/>
      <c r="AL48" s="219"/>
      <c r="AM48" s="220"/>
      <c r="AN48" s="219"/>
      <c r="AO48" s="219"/>
      <c r="AP48" s="219"/>
      <c r="AQ48" s="220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338"/>
      <c r="BH48" s="338"/>
      <c r="BI48" s="338"/>
    </row>
    <row r="49" spans="1:61" s="277" customFormat="1" x14ac:dyDescent="0.2">
      <c r="A49" s="219"/>
      <c r="E49" s="338"/>
      <c r="F49" s="338"/>
      <c r="G49" s="338"/>
      <c r="H49" s="338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20"/>
      <c r="AB49" s="219"/>
      <c r="AC49" s="219"/>
      <c r="AD49" s="219"/>
      <c r="AE49" s="220"/>
      <c r="AF49" s="219"/>
      <c r="AG49" s="219"/>
      <c r="AH49" s="219"/>
      <c r="AI49" s="220"/>
      <c r="AJ49" s="219"/>
      <c r="AK49" s="219"/>
      <c r="AL49" s="219"/>
      <c r="AM49" s="220"/>
      <c r="AN49" s="219"/>
      <c r="AO49" s="219"/>
      <c r="AP49" s="219"/>
      <c r="AQ49" s="220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338"/>
      <c r="BH49" s="338"/>
      <c r="BI49" s="338"/>
    </row>
    <row r="50" spans="1:61" s="277" customFormat="1" x14ac:dyDescent="0.2">
      <c r="A50" s="219"/>
      <c r="E50" s="338"/>
      <c r="F50" s="338"/>
      <c r="G50" s="338"/>
      <c r="H50" s="338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20"/>
      <c r="AB50" s="219"/>
      <c r="AC50" s="219"/>
      <c r="AD50" s="219"/>
      <c r="AE50" s="220"/>
      <c r="AF50" s="219"/>
      <c r="AG50" s="219"/>
      <c r="AH50" s="219"/>
      <c r="AI50" s="220"/>
      <c r="AJ50" s="219"/>
      <c r="AK50" s="219"/>
      <c r="AL50" s="219"/>
      <c r="AM50" s="220"/>
      <c r="AN50" s="219"/>
      <c r="AO50" s="219"/>
      <c r="AP50" s="219"/>
      <c r="AQ50" s="220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338"/>
      <c r="BI50" s="338"/>
    </row>
    <row r="51" spans="1:61" s="277" customFormat="1" x14ac:dyDescent="0.2">
      <c r="A51" s="219"/>
      <c r="E51" s="338"/>
      <c r="F51" s="338"/>
      <c r="G51" s="338"/>
      <c r="H51" s="338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20"/>
      <c r="AB51" s="219"/>
      <c r="AC51" s="219"/>
      <c r="AD51" s="219"/>
      <c r="AE51" s="220"/>
      <c r="AF51" s="219"/>
      <c r="AG51" s="219"/>
      <c r="AH51" s="219"/>
      <c r="AI51" s="220"/>
      <c r="AJ51" s="219"/>
      <c r="AK51" s="219"/>
      <c r="AL51" s="219"/>
      <c r="AM51" s="220"/>
      <c r="AN51" s="219"/>
      <c r="AO51" s="219"/>
      <c r="AP51" s="219"/>
      <c r="AQ51" s="220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338"/>
      <c r="BH51" s="338"/>
      <c r="BI51" s="338"/>
    </row>
    <row r="52" spans="1:61" s="277" customFormat="1" x14ac:dyDescent="0.2">
      <c r="A52" s="219"/>
      <c r="E52" s="338"/>
      <c r="F52" s="338"/>
      <c r="G52" s="338"/>
      <c r="H52" s="338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20"/>
      <c r="AB52" s="219"/>
      <c r="AC52" s="219"/>
      <c r="AD52" s="219"/>
      <c r="AE52" s="220"/>
      <c r="AF52" s="219"/>
      <c r="AG52" s="219"/>
      <c r="AH52" s="219"/>
      <c r="AI52" s="220"/>
      <c r="AJ52" s="219"/>
      <c r="AK52" s="219"/>
      <c r="AL52" s="219"/>
      <c r="AM52" s="220"/>
      <c r="AN52" s="219"/>
      <c r="AO52" s="219"/>
      <c r="AP52" s="219"/>
      <c r="AQ52" s="220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338"/>
      <c r="BH52" s="338"/>
      <c r="BI52" s="338"/>
    </row>
    <row r="53" spans="1:61" s="277" customFormat="1" x14ac:dyDescent="0.2">
      <c r="A53" s="219"/>
      <c r="E53" s="338"/>
      <c r="F53" s="338"/>
      <c r="G53" s="338"/>
      <c r="H53" s="338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20"/>
      <c r="AB53" s="219"/>
      <c r="AC53" s="219"/>
      <c r="AD53" s="219"/>
      <c r="AE53" s="220"/>
      <c r="AF53" s="219"/>
      <c r="AG53" s="219"/>
      <c r="AH53" s="219"/>
      <c r="AI53" s="220"/>
      <c r="AJ53" s="219"/>
      <c r="AK53" s="219"/>
      <c r="AL53" s="219"/>
      <c r="AM53" s="220"/>
      <c r="AN53" s="219"/>
      <c r="AO53" s="219"/>
      <c r="AP53" s="219"/>
      <c r="AQ53" s="220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338"/>
      <c r="BH53" s="338"/>
      <c r="BI53" s="338"/>
    </row>
    <row r="54" spans="1:61" s="277" customFormat="1" x14ac:dyDescent="0.2">
      <c r="A54" s="219"/>
      <c r="E54" s="338"/>
      <c r="F54" s="338"/>
      <c r="G54" s="338"/>
      <c r="H54" s="338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20"/>
      <c r="AB54" s="219"/>
      <c r="AC54" s="219"/>
      <c r="AD54" s="219"/>
      <c r="AE54" s="220"/>
      <c r="AF54" s="219"/>
      <c r="AG54" s="219"/>
      <c r="AH54" s="219"/>
      <c r="AI54" s="220"/>
      <c r="AJ54" s="219"/>
      <c r="AK54" s="219"/>
      <c r="AL54" s="219"/>
      <c r="AM54" s="220"/>
      <c r="AN54" s="219"/>
      <c r="AO54" s="219"/>
      <c r="AP54" s="219"/>
      <c r="AQ54" s="220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338"/>
      <c r="BH54" s="338"/>
      <c r="BI54" s="338"/>
    </row>
    <row r="55" spans="1:61" s="277" customFormat="1" x14ac:dyDescent="0.2">
      <c r="A55" s="219"/>
      <c r="E55" s="338"/>
      <c r="F55" s="338"/>
      <c r="G55" s="338"/>
      <c r="H55" s="338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20"/>
      <c r="AB55" s="219"/>
      <c r="AC55" s="219"/>
      <c r="AD55" s="219"/>
      <c r="AE55" s="220"/>
      <c r="AF55" s="219"/>
      <c r="AG55" s="219"/>
      <c r="AH55" s="219"/>
      <c r="AI55" s="220"/>
      <c r="AJ55" s="219"/>
      <c r="AK55" s="219"/>
      <c r="AL55" s="219"/>
      <c r="AM55" s="220"/>
      <c r="AN55" s="219"/>
      <c r="AO55" s="219"/>
      <c r="AP55" s="219"/>
      <c r="AQ55" s="220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338"/>
      <c r="BH55" s="338"/>
      <c r="BI55" s="338"/>
    </row>
    <row r="56" spans="1:61" s="277" customFormat="1" x14ac:dyDescent="0.2">
      <c r="A56" s="219"/>
      <c r="E56" s="338"/>
      <c r="F56" s="338"/>
      <c r="G56" s="338"/>
      <c r="H56" s="338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20"/>
      <c r="AB56" s="219"/>
      <c r="AC56" s="219"/>
      <c r="AD56" s="219"/>
      <c r="AE56" s="220"/>
      <c r="AF56" s="219"/>
      <c r="AG56" s="219"/>
      <c r="AH56" s="219"/>
      <c r="AI56" s="220"/>
      <c r="AJ56" s="219"/>
      <c r="AK56" s="219"/>
      <c r="AL56" s="219"/>
      <c r="AM56" s="220"/>
      <c r="AN56" s="219"/>
      <c r="AO56" s="219"/>
      <c r="AP56" s="219"/>
      <c r="AQ56" s="220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338"/>
      <c r="BH56" s="338"/>
      <c r="BI56" s="338"/>
    </row>
    <row r="57" spans="1:61" s="277" customFormat="1" x14ac:dyDescent="0.2">
      <c r="A57" s="219"/>
      <c r="E57" s="338"/>
      <c r="F57" s="338"/>
      <c r="G57" s="338"/>
      <c r="H57" s="338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20"/>
      <c r="AB57" s="219"/>
      <c r="AC57" s="219"/>
      <c r="AD57" s="219"/>
      <c r="AE57" s="220"/>
      <c r="AF57" s="219"/>
      <c r="AG57" s="219"/>
      <c r="AH57" s="219"/>
      <c r="AI57" s="220"/>
      <c r="AJ57" s="219"/>
      <c r="AK57" s="219"/>
      <c r="AL57" s="219"/>
      <c r="AM57" s="220"/>
      <c r="AN57" s="219"/>
      <c r="AO57" s="219"/>
      <c r="AP57" s="219"/>
      <c r="AQ57" s="220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338"/>
      <c r="BH57" s="338"/>
      <c r="BI57" s="338"/>
    </row>
    <row r="58" spans="1:61" s="277" customFormat="1" x14ac:dyDescent="0.2">
      <c r="A58" s="219"/>
      <c r="E58" s="338"/>
      <c r="F58" s="338"/>
      <c r="G58" s="338"/>
      <c r="H58" s="338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20"/>
      <c r="AB58" s="219"/>
      <c r="AC58" s="219"/>
      <c r="AD58" s="219"/>
      <c r="AE58" s="220"/>
      <c r="AF58" s="219"/>
      <c r="AG58" s="219"/>
      <c r="AH58" s="219"/>
      <c r="AI58" s="220"/>
      <c r="AJ58" s="219"/>
      <c r="AK58" s="219"/>
      <c r="AL58" s="219"/>
      <c r="AM58" s="220"/>
      <c r="AN58" s="219"/>
      <c r="AO58" s="219"/>
      <c r="AP58" s="219"/>
      <c r="AQ58" s="220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338"/>
      <c r="BH58" s="338"/>
      <c r="BI58" s="338"/>
    </row>
  </sheetData>
  <mergeCells count="113">
    <mergeCell ref="BG10:BI10"/>
    <mergeCell ref="B9:H9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11:A12"/>
    <mergeCell ref="I11:I12"/>
    <mergeCell ref="J11:J12"/>
    <mergeCell ref="L11:L12"/>
    <mergeCell ref="AO10:AR10"/>
    <mergeCell ref="AS10:AV10"/>
    <mergeCell ref="AW10:AZ10"/>
    <mergeCell ref="BA10:BD10"/>
    <mergeCell ref="BE10:BF10"/>
    <mergeCell ref="M11:M12"/>
    <mergeCell ref="N11:N12"/>
    <mergeCell ref="P11:P12"/>
    <mergeCell ref="Q11:Q12"/>
    <mergeCell ref="R11:R12"/>
    <mergeCell ref="T11:T12"/>
    <mergeCell ref="U11:U12"/>
    <mergeCell ref="V11:V12"/>
    <mergeCell ref="X11:X12"/>
    <mergeCell ref="Y11:Y12"/>
    <mergeCell ref="Z11:Z12"/>
    <mergeCell ref="AB11:AB12"/>
    <mergeCell ref="AC11:AC12"/>
    <mergeCell ref="AD11:AD12"/>
    <mergeCell ref="AF11:AF12"/>
    <mergeCell ref="AG11:AG12"/>
    <mergeCell ref="AH11:AH12"/>
    <mergeCell ref="AJ11:AJ12"/>
    <mergeCell ref="BG11:BG12"/>
    <mergeCell ref="AK11:AK12"/>
    <mergeCell ref="AL11:AL12"/>
    <mergeCell ref="AN11:AN12"/>
    <mergeCell ref="AO11:AO12"/>
    <mergeCell ref="AP11:AP12"/>
    <mergeCell ref="AR11:AR12"/>
    <mergeCell ref="AS11:AS12"/>
    <mergeCell ref="AT11:AT12"/>
    <mergeCell ref="AV11:AV12"/>
    <mergeCell ref="BH11:BH12"/>
    <mergeCell ref="BI11:BI12"/>
    <mergeCell ref="BJ11:BJ12"/>
    <mergeCell ref="BK11:BK12"/>
    <mergeCell ref="I36:L36"/>
    <mergeCell ref="M36:P36"/>
    <mergeCell ref="Q36:T36"/>
    <mergeCell ref="U36:X36"/>
    <mergeCell ref="Y36:AB36"/>
    <mergeCell ref="AC36:AF36"/>
    <mergeCell ref="AG36:AJ36"/>
    <mergeCell ref="AK36:AN36"/>
    <mergeCell ref="AO36:AR36"/>
    <mergeCell ref="AS36:AV36"/>
    <mergeCell ref="AW36:AZ36"/>
    <mergeCell ref="BA36:BD36"/>
    <mergeCell ref="AW11:AW12"/>
    <mergeCell ref="AX11:AX12"/>
    <mergeCell ref="AZ11:AZ12"/>
    <mergeCell ref="BA11:BA12"/>
    <mergeCell ref="BB11:BB12"/>
    <mergeCell ref="BD11:BD12"/>
    <mergeCell ref="BE11:BE12"/>
    <mergeCell ref="BF11:BF12"/>
    <mergeCell ref="I37:L37"/>
    <mergeCell ref="M37:P37"/>
    <mergeCell ref="Q37:T37"/>
    <mergeCell ref="U37:X37"/>
    <mergeCell ref="Y37:AB37"/>
    <mergeCell ref="AC37:AF37"/>
    <mergeCell ref="AG37:AJ37"/>
    <mergeCell ref="AK37:AN37"/>
    <mergeCell ref="AO37:AR37"/>
    <mergeCell ref="U38:X38"/>
    <mergeCell ref="Y38:AB38"/>
    <mergeCell ref="AC38:AF38"/>
    <mergeCell ref="AG38:AJ38"/>
    <mergeCell ref="AK38:AN38"/>
    <mergeCell ref="AO38:AR38"/>
    <mergeCell ref="AS38:AV38"/>
    <mergeCell ref="AW38:AZ38"/>
    <mergeCell ref="BA38:BD38"/>
    <mergeCell ref="B14:B24"/>
    <mergeCell ref="C14:C24"/>
    <mergeCell ref="D14:D24"/>
    <mergeCell ref="E14:E24"/>
    <mergeCell ref="F14:F24"/>
    <mergeCell ref="H14:H24"/>
    <mergeCell ref="AS39:AV39"/>
    <mergeCell ref="AW39:AZ39"/>
    <mergeCell ref="BA39:BD39"/>
    <mergeCell ref="I39:L39"/>
    <mergeCell ref="M39:P39"/>
    <mergeCell ref="Q39:T39"/>
    <mergeCell ref="U39:X39"/>
    <mergeCell ref="Y39:AB39"/>
    <mergeCell ref="AC39:AF39"/>
    <mergeCell ref="AG39:AJ39"/>
    <mergeCell ref="AK39:AN39"/>
    <mergeCell ref="AO39:AR39"/>
    <mergeCell ref="AS37:AV37"/>
    <mergeCell ref="AW37:AZ37"/>
    <mergeCell ref="BA37:BD37"/>
    <mergeCell ref="I38:L38"/>
    <mergeCell ref="M38:P38"/>
    <mergeCell ref="Q38:T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topLeftCell="A3" workbookViewId="0">
      <selection activeCell="B15" sqref="B15:I15"/>
    </sheetView>
  </sheetViews>
  <sheetFormatPr defaultColWidth="9.140625" defaultRowHeight="15" x14ac:dyDescent="0.25"/>
  <cols>
    <col min="1" max="16384" width="9.140625" style="17"/>
  </cols>
  <sheetData>
    <row r="1" spans="1:10" x14ac:dyDescent="0.25">
      <c r="A1" s="161"/>
      <c r="B1" s="160"/>
      <c r="C1" s="160"/>
      <c r="D1" s="160"/>
      <c r="E1" s="160"/>
      <c r="F1" s="160"/>
      <c r="G1" s="160"/>
      <c r="H1" s="160"/>
      <c r="I1" s="160"/>
      <c r="J1" s="160"/>
    </row>
    <row r="2" spans="1:10" ht="15.75" x14ac:dyDescent="0.25">
      <c r="A2" s="18"/>
      <c r="B2" s="160"/>
      <c r="C2" s="160"/>
      <c r="D2" s="19"/>
      <c r="E2" s="19"/>
      <c r="F2" s="19"/>
      <c r="G2" s="160"/>
      <c r="H2" s="160"/>
      <c r="I2" s="19"/>
      <c r="J2" s="19"/>
    </row>
    <row r="3" spans="1:10" ht="15.75" x14ac:dyDescent="0.25">
      <c r="A3" s="20"/>
      <c r="B3" s="21"/>
      <c r="C3" s="160"/>
      <c r="D3" s="22"/>
      <c r="E3" s="22"/>
      <c r="F3" s="22"/>
      <c r="G3" s="160"/>
      <c r="H3" s="160"/>
      <c r="I3" s="22"/>
      <c r="J3" s="22"/>
    </row>
    <row r="4" spans="1:10" x14ac:dyDescent="0.25">
      <c r="A4" s="161"/>
      <c r="B4" s="23"/>
      <c r="C4" s="23"/>
      <c r="D4" s="160"/>
      <c r="E4" s="160"/>
      <c r="F4" s="160"/>
      <c r="G4" s="160"/>
      <c r="H4" s="160"/>
      <c r="I4" s="160"/>
      <c r="J4" s="160"/>
    </row>
    <row r="5" spans="1:10" x14ac:dyDescent="0.25">
      <c r="A5" s="161"/>
      <c r="B5" s="160"/>
      <c r="C5" s="160"/>
      <c r="D5" s="160"/>
      <c r="E5" s="160"/>
      <c r="F5" s="160"/>
      <c r="G5" s="160"/>
      <c r="H5" s="160"/>
      <c r="I5" s="160"/>
      <c r="J5" s="160"/>
    </row>
    <row r="6" spans="1:10" ht="15.75" x14ac:dyDescent="0.25">
      <c r="A6" s="530" t="s">
        <v>3</v>
      </c>
      <c r="B6" s="530"/>
      <c r="C6" s="530"/>
      <c r="D6" s="530"/>
      <c r="E6" s="530"/>
      <c r="F6" s="530"/>
      <c r="G6" s="160"/>
      <c r="H6" s="160"/>
      <c r="I6" s="160"/>
      <c r="J6" s="160"/>
    </row>
    <row r="7" spans="1:10" ht="15.75" x14ac:dyDescent="0.25">
      <c r="A7" s="531" t="s">
        <v>187</v>
      </c>
      <c r="B7" s="531"/>
      <c r="C7" s="531"/>
      <c r="D7" s="531"/>
      <c r="E7" s="531"/>
      <c r="F7" s="531"/>
      <c r="G7" s="160"/>
      <c r="H7" s="160"/>
      <c r="I7" s="160"/>
      <c r="J7" s="160"/>
    </row>
    <row r="8" spans="1:10" x14ac:dyDescent="0.25">
      <c r="A8" s="24"/>
      <c r="B8" s="21"/>
      <c r="C8" s="21"/>
      <c r="D8" s="21"/>
      <c r="E8" s="21"/>
      <c r="F8" s="21"/>
      <c r="G8" s="160"/>
      <c r="H8" s="160"/>
      <c r="I8" s="160"/>
      <c r="J8" s="160"/>
    </row>
    <row r="9" spans="1:10" x14ac:dyDescent="0.25">
      <c r="A9" s="161"/>
      <c r="B9" s="160"/>
      <c r="C9" s="160"/>
      <c r="D9" s="160"/>
      <c r="E9" s="160"/>
      <c r="F9" s="160"/>
      <c r="G9" s="160"/>
      <c r="H9" s="160"/>
      <c r="I9" s="160"/>
      <c r="J9" s="160"/>
    </row>
    <row r="10" spans="1:10" ht="15" customHeight="1" x14ac:dyDescent="0.25">
      <c r="A10" s="532" t="s">
        <v>38</v>
      </c>
      <c r="B10" s="533"/>
      <c r="C10" s="533"/>
      <c r="D10" s="533"/>
      <c r="E10" s="533"/>
      <c r="F10" s="533"/>
      <c r="G10" s="533"/>
      <c r="H10" s="533"/>
      <c r="I10" s="534"/>
      <c r="J10" s="51"/>
    </row>
    <row r="11" spans="1:10" ht="15" customHeight="1" x14ac:dyDescent="0.25">
      <c r="A11" s="162" t="s">
        <v>39</v>
      </c>
      <c r="B11" s="524" t="s">
        <v>40</v>
      </c>
      <c r="C11" s="525"/>
      <c r="D11" s="525"/>
      <c r="E11" s="525"/>
      <c r="F11" s="525"/>
      <c r="G11" s="525"/>
      <c r="H11" s="525"/>
      <c r="I11" s="526"/>
      <c r="J11" s="163"/>
    </row>
    <row r="12" spans="1:10" ht="31.5" customHeight="1" x14ac:dyDescent="0.25">
      <c r="A12" s="162" t="s">
        <v>41</v>
      </c>
      <c r="B12" s="524" t="s">
        <v>42</v>
      </c>
      <c r="C12" s="525"/>
      <c r="D12" s="525"/>
      <c r="E12" s="525"/>
      <c r="F12" s="525"/>
      <c r="G12" s="525"/>
      <c r="H12" s="525"/>
      <c r="I12" s="525"/>
      <c r="J12" s="163"/>
    </row>
    <row r="13" spans="1:10" ht="30.75" customHeight="1" x14ac:dyDescent="0.25">
      <c r="A13" s="162" t="s">
        <v>43</v>
      </c>
      <c r="B13" s="524" t="s">
        <v>44</v>
      </c>
      <c r="C13" s="525"/>
      <c r="D13" s="525"/>
      <c r="E13" s="525"/>
      <c r="F13" s="525"/>
      <c r="G13" s="525"/>
      <c r="H13" s="525"/>
      <c r="I13" s="526"/>
      <c r="J13" s="163"/>
    </row>
    <row r="14" spans="1:10" x14ac:dyDescent="0.25">
      <c r="A14" s="162" t="s">
        <v>45</v>
      </c>
      <c r="B14" s="524" t="s">
        <v>46</v>
      </c>
      <c r="C14" s="525"/>
      <c r="D14" s="525"/>
      <c r="E14" s="525"/>
      <c r="F14" s="525"/>
      <c r="G14" s="525"/>
      <c r="H14" s="525"/>
      <c r="I14" s="526"/>
      <c r="J14" s="163"/>
    </row>
    <row r="15" spans="1:10" ht="28.5" customHeight="1" x14ac:dyDescent="0.25">
      <c r="A15" s="162" t="s">
        <v>47</v>
      </c>
      <c r="B15" s="527" t="s">
        <v>222</v>
      </c>
      <c r="C15" s="528"/>
      <c r="D15" s="528"/>
      <c r="E15" s="528"/>
      <c r="F15" s="528"/>
      <c r="G15" s="528"/>
      <c r="H15" s="528"/>
      <c r="I15" s="529"/>
      <c r="J15" s="163"/>
    </row>
    <row r="16" spans="1:10" x14ac:dyDescent="0.25">
      <c r="A16" s="162" t="s">
        <v>48</v>
      </c>
      <c r="B16" s="524"/>
      <c r="C16" s="525"/>
      <c r="D16" s="525"/>
      <c r="E16" s="525"/>
      <c r="F16" s="525"/>
      <c r="G16" s="525"/>
      <c r="H16" s="525"/>
      <c r="I16" s="526"/>
      <c r="J16" s="163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0DDBA-46A8-4C79-A8B3-16464742109D}">
  <dimension ref="A2:BD56"/>
  <sheetViews>
    <sheetView zoomScaleNormal="100" workbookViewId="0">
      <pane xSplit="4" ySplit="9" topLeftCell="E10" activePane="bottomRight" state="frozen"/>
      <selection pane="topRight" activeCell="F1" sqref="F1"/>
      <selection pane="bottomLeft" activeCell="A10" sqref="A10"/>
      <selection pane="bottomRight" activeCell="C20" sqref="C20"/>
    </sheetView>
  </sheetViews>
  <sheetFormatPr defaultColWidth="9.140625" defaultRowHeight="14.25" x14ac:dyDescent="0.2"/>
  <cols>
    <col min="1" max="1" width="13.28515625" style="220" bestFit="1" customWidth="1"/>
    <col min="2" max="2" width="63.7109375" style="219" bestFit="1" customWidth="1"/>
    <col min="3" max="3" width="18.140625" style="277" bestFit="1" customWidth="1"/>
    <col min="4" max="4" width="17.140625" style="277" customWidth="1"/>
    <col min="5" max="5" width="16.85546875" style="219" bestFit="1" customWidth="1"/>
    <col min="6" max="6" width="16.7109375" style="219" customWidth="1"/>
    <col min="7" max="7" width="16.7109375" style="219" hidden="1" customWidth="1"/>
    <col min="8" max="10" width="16.7109375" style="219" customWidth="1"/>
    <col min="11" max="11" width="16.7109375" style="219" hidden="1" customWidth="1"/>
    <col min="12" max="14" width="16.7109375" style="219" customWidth="1"/>
    <col min="15" max="15" width="16.7109375" style="219" hidden="1" customWidth="1"/>
    <col min="16" max="18" width="16.7109375" style="219" customWidth="1"/>
    <col min="19" max="19" width="16.7109375" style="219" hidden="1" customWidth="1"/>
    <col min="20" max="22" width="16.7109375" style="219" customWidth="1"/>
    <col min="23" max="23" width="16.7109375" style="219" hidden="1" customWidth="1"/>
    <col min="24" max="26" width="16.7109375" style="219" customWidth="1"/>
    <col min="27" max="27" width="16.7109375" style="219" hidden="1" customWidth="1"/>
    <col min="28" max="30" width="16.7109375" style="219" customWidth="1"/>
    <col min="31" max="31" width="16.7109375" style="219" hidden="1" customWidth="1"/>
    <col min="32" max="34" width="16.7109375" style="219" customWidth="1"/>
    <col min="35" max="35" width="16.7109375" style="219" hidden="1" customWidth="1"/>
    <col min="36" max="38" width="16.7109375" style="219" customWidth="1"/>
    <col min="39" max="39" width="16.7109375" style="219" hidden="1" customWidth="1"/>
    <col min="40" max="42" width="16.7109375" style="219" customWidth="1"/>
    <col min="43" max="43" width="16.7109375" style="219" hidden="1" customWidth="1"/>
    <col min="44" max="46" width="16.7109375" style="219" customWidth="1"/>
    <col min="47" max="47" width="16.7109375" style="219" hidden="1" customWidth="1"/>
    <col min="48" max="50" width="16.7109375" style="219" customWidth="1"/>
    <col min="51" max="51" width="16.7109375" style="219" hidden="1" customWidth="1"/>
    <col min="52" max="54" width="16.7109375" style="219" customWidth="1"/>
    <col min="55" max="55" width="16.85546875" style="219" bestFit="1" customWidth="1"/>
    <col min="56" max="56" width="16.42578125" style="219" bestFit="1" customWidth="1"/>
    <col min="57" max="16384" width="9.140625" style="219"/>
  </cols>
  <sheetData>
    <row r="2" spans="1:56" ht="15" thickBot="1" x14ac:dyDescent="0.25"/>
    <row r="3" spans="1:56" ht="15" customHeight="1" thickTop="1" x14ac:dyDescent="0.2">
      <c r="E3" s="535" t="s">
        <v>144</v>
      </c>
      <c r="F3" s="536"/>
      <c r="G3" s="536"/>
      <c r="H3" s="537"/>
      <c r="I3" s="558" t="s">
        <v>145</v>
      </c>
      <c r="J3" s="559"/>
      <c r="K3" s="559"/>
      <c r="L3" s="540"/>
      <c r="M3" s="558" t="s">
        <v>146</v>
      </c>
      <c r="N3" s="571"/>
      <c r="O3" s="571"/>
      <c r="P3" s="572"/>
      <c r="Q3" s="558" t="s">
        <v>147</v>
      </c>
      <c r="R3" s="571"/>
      <c r="S3" s="571"/>
      <c r="T3" s="572"/>
      <c r="U3" s="558" t="s">
        <v>148</v>
      </c>
      <c r="V3" s="559"/>
      <c r="W3" s="559"/>
      <c r="X3" s="540"/>
      <c r="Y3" s="558" t="s">
        <v>149</v>
      </c>
      <c r="Z3" s="559"/>
      <c r="AA3" s="559"/>
      <c r="AB3" s="540"/>
      <c r="AC3" s="558" t="s">
        <v>150</v>
      </c>
      <c r="AD3" s="559"/>
      <c r="AE3" s="559"/>
      <c r="AF3" s="540"/>
      <c r="AG3" s="558" t="s">
        <v>151</v>
      </c>
      <c r="AH3" s="559"/>
      <c r="AI3" s="559"/>
      <c r="AJ3" s="540"/>
      <c r="AK3" s="558" t="s">
        <v>152</v>
      </c>
      <c r="AL3" s="559"/>
      <c r="AM3" s="559"/>
      <c r="AN3" s="540"/>
      <c r="AO3" s="558" t="s">
        <v>153</v>
      </c>
      <c r="AP3" s="559"/>
      <c r="AQ3" s="559"/>
      <c r="AR3" s="540"/>
      <c r="AS3" s="558" t="s">
        <v>154</v>
      </c>
      <c r="AT3" s="559"/>
      <c r="AU3" s="559"/>
      <c r="AV3" s="540"/>
      <c r="AW3" s="558" t="s">
        <v>155</v>
      </c>
      <c r="AX3" s="559"/>
      <c r="AY3" s="559"/>
      <c r="AZ3" s="540"/>
      <c r="BA3" s="561" t="s">
        <v>157</v>
      </c>
      <c r="BB3" s="540"/>
    </row>
    <row r="4" spans="1:56" ht="15.75" customHeight="1" thickBot="1" x14ac:dyDescent="0.25">
      <c r="E4" s="538"/>
      <c r="F4" s="538"/>
      <c r="G4" s="538"/>
      <c r="H4" s="539"/>
      <c r="I4" s="560"/>
      <c r="J4" s="560"/>
      <c r="K4" s="560"/>
      <c r="L4" s="541"/>
      <c r="M4" s="573"/>
      <c r="N4" s="573"/>
      <c r="O4" s="573"/>
      <c r="P4" s="574"/>
      <c r="Q4" s="573"/>
      <c r="R4" s="573"/>
      <c r="S4" s="573"/>
      <c r="T4" s="574"/>
      <c r="U4" s="560"/>
      <c r="V4" s="560"/>
      <c r="W4" s="560"/>
      <c r="X4" s="541"/>
      <c r="Y4" s="560"/>
      <c r="Z4" s="560"/>
      <c r="AA4" s="560"/>
      <c r="AB4" s="541"/>
      <c r="AC4" s="560"/>
      <c r="AD4" s="560"/>
      <c r="AE4" s="560"/>
      <c r="AF4" s="541"/>
      <c r="AG4" s="560"/>
      <c r="AH4" s="560"/>
      <c r="AI4" s="560"/>
      <c r="AJ4" s="541"/>
      <c r="AK4" s="560"/>
      <c r="AL4" s="560"/>
      <c r="AM4" s="560"/>
      <c r="AN4" s="541"/>
      <c r="AO4" s="560"/>
      <c r="AP4" s="560"/>
      <c r="AQ4" s="560"/>
      <c r="AR4" s="541"/>
      <c r="AS4" s="560"/>
      <c r="AT4" s="560"/>
      <c r="AU4" s="560"/>
      <c r="AV4" s="541"/>
      <c r="AW4" s="560"/>
      <c r="AX4" s="560"/>
      <c r="AY4" s="560"/>
      <c r="AZ4" s="541"/>
      <c r="BA4" s="562"/>
      <c r="BB4" s="541"/>
    </row>
    <row r="5" spans="1:56" ht="15" customHeight="1" thickBot="1" x14ac:dyDescent="0.25">
      <c r="C5" s="563" t="s">
        <v>181</v>
      </c>
      <c r="D5" s="565" t="s">
        <v>180</v>
      </c>
      <c r="E5" s="568" t="s">
        <v>49</v>
      </c>
      <c r="F5" s="569" t="s">
        <v>50</v>
      </c>
      <c r="G5" s="337"/>
      <c r="H5" s="554" t="s">
        <v>51</v>
      </c>
      <c r="I5" s="556" t="s">
        <v>52</v>
      </c>
      <c r="J5" s="552" t="s">
        <v>53</v>
      </c>
      <c r="K5" s="336"/>
      <c r="L5" s="554" t="s">
        <v>54</v>
      </c>
      <c r="M5" s="556" t="s">
        <v>55</v>
      </c>
      <c r="N5" s="552" t="s">
        <v>56</v>
      </c>
      <c r="O5" s="336"/>
      <c r="P5" s="554" t="s">
        <v>57</v>
      </c>
      <c r="Q5" s="556" t="s">
        <v>58</v>
      </c>
      <c r="R5" s="552" t="s">
        <v>59</v>
      </c>
      <c r="S5" s="336"/>
      <c r="T5" s="554" t="s">
        <v>60</v>
      </c>
      <c r="U5" s="556" t="s">
        <v>61</v>
      </c>
      <c r="V5" s="552" t="s">
        <v>62</v>
      </c>
      <c r="W5" s="336"/>
      <c r="X5" s="554" t="s">
        <v>63</v>
      </c>
      <c r="Y5" s="556" t="s">
        <v>64</v>
      </c>
      <c r="Z5" s="552" t="s">
        <v>65</v>
      </c>
      <c r="AA5" s="336"/>
      <c r="AB5" s="554" t="s">
        <v>66</v>
      </c>
      <c r="AC5" s="556" t="s">
        <v>67</v>
      </c>
      <c r="AD5" s="552" t="s">
        <v>68</v>
      </c>
      <c r="AE5" s="336"/>
      <c r="AF5" s="554" t="s">
        <v>69</v>
      </c>
      <c r="AG5" s="556" t="s">
        <v>70</v>
      </c>
      <c r="AH5" s="552" t="s">
        <v>71</v>
      </c>
      <c r="AI5" s="336"/>
      <c r="AJ5" s="554" t="s">
        <v>72</v>
      </c>
      <c r="AK5" s="556" t="s">
        <v>73</v>
      </c>
      <c r="AL5" s="552" t="s">
        <v>74</v>
      </c>
      <c r="AM5" s="336"/>
      <c r="AN5" s="554" t="s">
        <v>75</v>
      </c>
      <c r="AO5" s="556" t="s">
        <v>76</v>
      </c>
      <c r="AP5" s="552" t="s">
        <v>77</v>
      </c>
      <c r="AQ5" s="336"/>
      <c r="AR5" s="554" t="s">
        <v>78</v>
      </c>
      <c r="AS5" s="556" t="s">
        <v>79</v>
      </c>
      <c r="AT5" s="552" t="s">
        <v>80</v>
      </c>
      <c r="AU5" s="336"/>
      <c r="AV5" s="554" t="s">
        <v>81</v>
      </c>
      <c r="AW5" s="556" t="s">
        <v>82</v>
      </c>
      <c r="AX5" s="552" t="s">
        <v>83</v>
      </c>
      <c r="AY5" s="336"/>
      <c r="AZ5" s="554" t="s">
        <v>84</v>
      </c>
      <c r="BA5" s="546" t="s">
        <v>85</v>
      </c>
      <c r="BB5" s="549" t="s">
        <v>86</v>
      </c>
      <c r="BC5" s="551" t="s">
        <v>87</v>
      </c>
    </row>
    <row r="6" spans="1:56" ht="15.75" customHeight="1" thickBot="1" x14ac:dyDescent="0.3">
      <c r="A6" s="544" t="s">
        <v>3</v>
      </c>
      <c r="B6" s="544"/>
      <c r="C6" s="563"/>
      <c r="D6" s="566"/>
      <c r="E6" s="557"/>
      <c r="F6" s="570"/>
      <c r="G6" s="337"/>
      <c r="H6" s="555"/>
      <c r="I6" s="557"/>
      <c r="J6" s="553"/>
      <c r="K6" s="335"/>
      <c r="L6" s="555"/>
      <c r="M6" s="557"/>
      <c r="N6" s="553"/>
      <c r="O6" s="335"/>
      <c r="P6" s="555"/>
      <c r="Q6" s="557"/>
      <c r="R6" s="553"/>
      <c r="S6" s="335"/>
      <c r="T6" s="555"/>
      <c r="U6" s="557"/>
      <c r="V6" s="553"/>
      <c r="W6" s="335"/>
      <c r="X6" s="555"/>
      <c r="Y6" s="557"/>
      <c r="Z6" s="553"/>
      <c r="AA6" s="335"/>
      <c r="AB6" s="555"/>
      <c r="AC6" s="557"/>
      <c r="AD6" s="553"/>
      <c r="AE6" s="335"/>
      <c r="AF6" s="555"/>
      <c r="AG6" s="557"/>
      <c r="AH6" s="553"/>
      <c r="AI6" s="335"/>
      <c r="AJ6" s="555"/>
      <c r="AK6" s="557"/>
      <c r="AL6" s="553"/>
      <c r="AM6" s="335"/>
      <c r="AN6" s="555"/>
      <c r="AO6" s="557"/>
      <c r="AP6" s="553"/>
      <c r="AQ6" s="335"/>
      <c r="AR6" s="555"/>
      <c r="AS6" s="557"/>
      <c r="AT6" s="553"/>
      <c r="AU6" s="335"/>
      <c r="AV6" s="555"/>
      <c r="AW6" s="557"/>
      <c r="AX6" s="553"/>
      <c r="AY6" s="335"/>
      <c r="AZ6" s="555"/>
      <c r="BA6" s="547"/>
      <c r="BB6" s="550"/>
      <c r="BC6" s="551"/>
    </row>
    <row r="7" spans="1:56" ht="16.5" thickBot="1" x14ac:dyDescent="0.3">
      <c r="A7" s="545" t="s">
        <v>143</v>
      </c>
      <c r="B7" s="545"/>
      <c r="C7" s="563"/>
      <c r="D7" s="566"/>
      <c r="E7" s="557"/>
      <c r="F7" s="570"/>
      <c r="G7" s="337"/>
      <c r="H7" s="555"/>
      <c r="I7" s="557"/>
      <c r="J7" s="553"/>
      <c r="K7" s="335"/>
      <c r="L7" s="555"/>
      <c r="M7" s="557"/>
      <c r="N7" s="553"/>
      <c r="O7" s="335"/>
      <c r="P7" s="555"/>
      <c r="Q7" s="557"/>
      <c r="R7" s="553"/>
      <c r="S7" s="335"/>
      <c r="T7" s="555"/>
      <c r="U7" s="557"/>
      <c r="V7" s="553"/>
      <c r="W7" s="335"/>
      <c r="X7" s="555"/>
      <c r="Y7" s="557"/>
      <c r="Z7" s="553"/>
      <c r="AA7" s="335"/>
      <c r="AB7" s="555"/>
      <c r="AC7" s="557"/>
      <c r="AD7" s="553"/>
      <c r="AE7" s="335"/>
      <c r="AF7" s="555"/>
      <c r="AG7" s="557"/>
      <c r="AH7" s="553"/>
      <c r="AI7" s="335"/>
      <c r="AJ7" s="555"/>
      <c r="AK7" s="557"/>
      <c r="AL7" s="553"/>
      <c r="AM7" s="335"/>
      <c r="AN7" s="555"/>
      <c r="AO7" s="557"/>
      <c r="AP7" s="553"/>
      <c r="AQ7" s="335"/>
      <c r="AR7" s="555"/>
      <c r="AS7" s="557"/>
      <c r="AT7" s="553"/>
      <c r="AU7" s="335"/>
      <c r="AV7" s="555"/>
      <c r="AW7" s="557"/>
      <c r="AX7" s="553"/>
      <c r="AY7" s="335"/>
      <c r="AZ7" s="555"/>
      <c r="BA7" s="547"/>
      <c r="BB7" s="550"/>
      <c r="BC7" s="551"/>
    </row>
    <row r="8" spans="1:56" ht="15.75" customHeight="1" thickBot="1" x14ac:dyDescent="0.25">
      <c r="C8" s="563"/>
      <c r="D8" s="566"/>
      <c r="E8" s="557"/>
      <c r="F8" s="570"/>
      <c r="G8" s="337"/>
      <c r="H8" s="555"/>
      <c r="I8" s="557"/>
      <c r="J8" s="553"/>
      <c r="K8" s="335"/>
      <c r="L8" s="555"/>
      <c r="M8" s="557"/>
      <c r="N8" s="553"/>
      <c r="O8" s="335"/>
      <c r="P8" s="555"/>
      <c r="Q8" s="557"/>
      <c r="R8" s="553"/>
      <c r="S8" s="335"/>
      <c r="T8" s="555"/>
      <c r="U8" s="557"/>
      <c r="V8" s="553"/>
      <c r="W8" s="335"/>
      <c r="X8" s="555"/>
      <c r="Y8" s="557"/>
      <c r="Z8" s="553"/>
      <c r="AA8" s="335"/>
      <c r="AB8" s="555"/>
      <c r="AC8" s="557"/>
      <c r="AD8" s="553"/>
      <c r="AE8" s="335"/>
      <c r="AF8" s="555"/>
      <c r="AG8" s="557"/>
      <c r="AH8" s="553"/>
      <c r="AI8" s="335"/>
      <c r="AJ8" s="555"/>
      <c r="AK8" s="557"/>
      <c r="AL8" s="553"/>
      <c r="AM8" s="335"/>
      <c r="AN8" s="555"/>
      <c r="AO8" s="557"/>
      <c r="AP8" s="553"/>
      <c r="AQ8" s="335"/>
      <c r="AR8" s="555"/>
      <c r="AS8" s="557"/>
      <c r="AT8" s="553"/>
      <c r="AU8" s="335"/>
      <c r="AV8" s="555"/>
      <c r="AW8" s="557"/>
      <c r="AX8" s="553"/>
      <c r="AY8" s="335"/>
      <c r="AZ8" s="555"/>
      <c r="BA8" s="547"/>
      <c r="BB8" s="550"/>
      <c r="BC8" s="551"/>
    </row>
    <row r="9" spans="1:56" ht="27" customHeight="1" thickBot="1" x14ac:dyDescent="0.25">
      <c r="A9" s="26" t="s">
        <v>89</v>
      </c>
      <c r="B9" s="26" t="s">
        <v>90</v>
      </c>
      <c r="C9" s="564"/>
      <c r="D9" s="567"/>
      <c r="E9" s="557"/>
      <c r="F9" s="552"/>
      <c r="G9" s="336"/>
      <c r="H9" s="555"/>
      <c r="I9" s="557"/>
      <c r="J9" s="553"/>
      <c r="K9" s="335"/>
      <c r="L9" s="555"/>
      <c r="M9" s="557"/>
      <c r="N9" s="553"/>
      <c r="O9" s="335"/>
      <c r="P9" s="555"/>
      <c r="Q9" s="557"/>
      <c r="R9" s="553"/>
      <c r="S9" s="335"/>
      <c r="T9" s="555"/>
      <c r="U9" s="557"/>
      <c r="V9" s="553"/>
      <c r="W9" s="335"/>
      <c r="X9" s="555"/>
      <c r="Y9" s="557"/>
      <c r="Z9" s="553"/>
      <c r="AA9" s="335"/>
      <c r="AB9" s="555"/>
      <c r="AC9" s="557"/>
      <c r="AD9" s="553"/>
      <c r="AE9" s="335"/>
      <c r="AF9" s="555"/>
      <c r="AG9" s="557"/>
      <c r="AH9" s="553"/>
      <c r="AI9" s="335"/>
      <c r="AJ9" s="555"/>
      <c r="AK9" s="557"/>
      <c r="AL9" s="553"/>
      <c r="AM9" s="335"/>
      <c r="AN9" s="555"/>
      <c r="AO9" s="557"/>
      <c r="AP9" s="553"/>
      <c r="AQ9" s="335"/>
      <c r="AR9" s="555"/>
      <c r="AS9" s="557"/>
      <c r="AT9" s="553"/>
      <c r="AU9" s="335"/>
      <c r="AV9" s="555"/>
      <c r="AW9" s="557"/>
      <c r="AX9" s="553"/>
      <c r="AY9" s="335"/>
      <c r="AZ9" s="555"/>
      <c r="BA9" s="548"/>
      <c r="BB9" s="550"/>
      <c r="BC9" s="551"/>
    </row>
    <row r="10" spans="1:56" s="9" customFormat="1" ht="15" x14ac:dyDescent="0.25">
      <c r="A10" s="90"/>
      <c r="B10" s="91" t="s">
        <v>91</v>
      </c>
      <c r="C10" s="331"/>
      <c r="D10" s="92"/>
      <c r="E10" s="93"/>
      <c r="F10" s="94"/>
      <c r="G10" s="94"/>
      <c r="H10" s="95"/>
      <c r="I10" s="93"/>
      <c r="J10" s="94"/>
      <c r="K10" s="94"/>
      <c r="L10" s="95"/>
      <c r="M10" s="93"/>
      <c r="N10" s="94"/>
      <c r="O10" s="94"/>
      <c r="P10" s="95"/>
      <c r="Q10" s="93"/>
      <c r="R10" s="94"/>
      <c r="S10" s="94"/>
      <c r="T10" s="95"/>
      <c r="U10" s="93"/>
      <c r="V10" s="94"/>
      <c r="W10" s="94"/>
      <c r="X10" s="95"/>
      <c r="Y10" s="93"/>
      <c r="Z10" s="94"/>
      <c r="AA10" s="94"/>
      <c r="AB10" s="95"/>
      <c r="AC10" s="93"/>
      <c r="AD10" s="94"/>
      <c r="AE10" s="94"/>
      <c r="AF10" s="95"/>
      <c r="AG10" s="93"/>
      <c r="AH10" s="94"/>
      <c r="AI10" s="94"/>
      <c r="AJ10" s="95"/>
      <c r="AK10" s="93"/>
      <c r="AL10" s="94"/>
      <c r="AM10" s="94"/>
      <c r="AN10" s="95"/>
      <c r="AO10" s="93"/>
      <c r="AP10" s="94"/>
      <c r="AQ10" s="94"/>
      <c r="AR10" s="95"/>
      <c r="AS10" s="93"/>
      <c r="AT10" s="94"/>
      <c r="AU10" s="94"/>
      <c r="AV10" s="95"/>
      <c r="AW10" s="93"/>
      <c r="AX10" s="94"/>
      <c r="AY10" s="94"/>
      <c r="AZ10" s="95"/>
      <c r="BA10" s="101"/>
      <c r="BB10" s="101"/>
      <c r="BC10" s="94"/>
      <c r="BD10" s="221"/>
    </row>
    <row r="11" spans="1:56" x14ac:dyDescent="0.2">
      <c r="A11" s="367">
        <v>657</v>
      </c>
      <c r="B11" s="368" t="s">
        <v>217</v>
      </c>
      <c r="C11" s="369" t="s">
        <v>91</v>
      </c>
      <c r="D11" s="370">
        <v>2000000</v>
      </c>
      <c r="E11" s="334"/>
      <c r="F11" s="325"/>
      <c r="G11" s="324"/>
      <c r="H11" s="333"/>
      <c r="I11" s="334">
        <v>2000000</v>
      </c>
      <c r="J11" s="325"/>
      <c r="K11" s="324"/>
      <c r="L11" s="333"/>
      <c r="M11" s="334"/>
      <c r="N11" s="325"/>
      <c r="O11" s="324"/>
      <c r="P11" s="333"/>
      <c r="Q11" s="334"/>
      <c r="R11" s="325"/>
      <c r="S11" s="324"/>
      <c r="T11" s="333"/>
      <c r="U11" s="334"/>
      <c r="V11" s="325"/>
      <c r="W11" s="324"/>
      <c r="X11" s="333"/>
      <c r="Y11" s="334"/>
      <c r="Z11" s="325"/>
      <c r="AA11" s="324"/>
      <c r="AB11" s="333"/>
      <c r="AC11" s="334"/>
      <c r="AD11" s="325"/>
      <c r="AE11" s="324"/>
      <c r="AF11" s="333"/>
      <c r="AG11" s="334"/>
      <c r="AH11" s="325"/>
      <c r="AI11" s="324"/>
      <c r="AJ11" s="333"/>
      <c r="AK11" s="334"/>
      <c r="AL11" s="325"/>
      <c r="AM11" s="324"/>
      <c r="AN11" s="333"/>
      <c r="AO11" s="334"/>
      <c r="AP11" s="325"/>
      <c r="AQ11" s="324"/>
      <c r="AR11" s="333"/>
      <c r="AS11" s="334"/>
      <c r="AT11" s="325"/>
      <c r="AU11" s="324"/>
      <c r="AV11" s="333"/>
      <c r="AW11" s="334"/>
      <c r="AX11" s="325"/>
      <c r="AY11" s="324"/>
      <c r="AZ11" s="333"/>
      <c r="BA11" s="109">
        <v>0</v>
      </c>
      <c r="BB11" s="106">
        <v>0</v>
      </c>
      <c r="BC11" s="332">
        <v>2000000</v>
      </c>
      <c r="BD11" s="221"/>
    </row>
    <row r="12" spans="1:56" x14ac:dyDescent="0.2">
      <c r="A12" s="367">
        <v>658</v>
      </c>
      <c r="B12" s="368" t="s">
        <v>221</v>
      </c>
      <c r="C12" s="369" t="s">
        <v>91</v>
      </c>
      <c r="D12" s="370">
        <v>2000000</v>
      </c>
      <c r="E12" s="334"/>
      <c r="F12" s="325"/>
      <c r="G12" s="324"/>
      <c r="H12" s="333"/>
      <c r="I12" s="334">
        <v>2000000</v>
      </c>
      <c r="J12" s="325"/>
      <c r="K12" s="324"/>
      <c r="L12" s="333"/>
      <c r="M12" s="334"/>
      <c r="N12" s="325"/>
      <c r="O12" s="324"/>
      <c r="P12" s="333"/>
      <c r="Q12" s="334"/>
      <c r="R12" s="325"/>
      <c r="S12" s="324"/>
      <c r="T12" s="333"/>
      <c r="U12" s="334"/>
      <c r="V12" s="325"/>
      <c r="W12" s="324"/>
      <c r="X12" s="333"/>
      <c r="Y12" s="334"/>
      <c r="Z12" s="325"/>
      <c r="AA12" s="324"/>
      <c r="AB12" s="333"/>
      <c r="AC12" s="334"/>
      <c r="AD12" s="325"/>
      <c r="AE12" s="324"/>
      <c r="AF12" s="333"/>
      <c r="AG12" s="334"/>
      <c r="AH12" s="325"/>
      <c r="AI12" s="324"/>
      <c r="AJ12" s="333"/>
      <c r="AK12" s="334"/>
      <c r="AL12" s="325"/>
      <c r="AM12" s="324"/>
      <c r="AN12" s="333"/>
      <c r="AO12" s="334"/>
      <c r="AP12" s="325"/>
      <c r="AQ12" s="324"/>
      <c r="AR12" s="333"/>
      <c r="AS12" s="334"/>
      <c r="AT12" s="325"/>
      <c r="AU12" s="324"/>
      <c r="AV12" s="333"/>
      <c r="AW12" s="334"/>
      <c r="AX12" s="325"/>
      <c r="AY12" s="324"/>
      <c r="AZ12" s="333"/>
      <c r="BA12" s="109">
        <v>0</v>
      </c>
      <c r="BB12" s="106">
        <v>0</v>
      </c>
      <c r="BC12" s="332">
        <v>2000000</v>
      </c>
      <c r="BD12" s="221"/>
    </row>
    <row r="13" spans="1:56" x14ac:dyDescent="0.2">
      <c r="A13" s="367">
        <v>661</v>
      </c>
      <c r="B13" s="368" t="s">
        <v>189</v>
      </c>
      <c r="C13" s="369" t="s">
        <v>91</v>
      </c>
      <c r="D13" s="370">
        <v>1338840</v>
      </c>
      <c r="E13" s="334"/>
      <c r="F13" s="325"/>
      <c r="G13" s="324"/>
      <c r="H13" s="333"/>
      <c r="I13" s="334">
        <v>1338840</v>
      </c>
      <c r="J13" s="325"/>
      <c r="K13" s="324"/>
      <c r="L13" s="333"/>
      <c r="M13" s="334"/>
      <c r="N13" s="325"/>
      <c r="O13" s="324"/>
      <c r="P13" s="333"/>
      <c r="Q13" s="334"/>
      <c r="R13" s="325"/>
      <c r="S13" s="324"/>
      <c r="T13" s="333"/>
      <c r="U13" s="334"/>
      <c r="V13" s="325"/>
      <c r="W13" s="324"/>
      <c r="X13" s="333"/>
      <c r="Y13" s="334"/>
      <c r="Z13" s="325"/>
      <c r="AA13" s="324"/>
      <c r="AB13" s="333"/>
      <c r="AC13" s="334"/>
      <c r="AD13" s="325"/>
      <c r="AE13" s="324"/>
      <c r="AF13" s="333"/>
      <c r="AG13" s="334"/>
      <c r="AH13" s="325"/>
      <c r="AI13" s="324"/>
      <c r="AJ13" s="333"/>
      <c r="AK13" s="334"/>
      <c r="AL13" s="325"/>
      <c r="AM13" s="324"/>
      <c r="AN13" s="333"/>
      <c r="AO13" s="334"/>
      <c r="AP13" s="325"/>
      <c r="AQ13" s="324"/>
      <c r="AR13" s="333"/>
      <c r="AS13" s="334"/>
      <c r="AT13" s="325"/>
      <c r="AU13" s="324"/>
      <c r="AV13" s="333"/>
      <c r="AW13" s="334"/>
      <c r="AX13" s="325"/>
      <c r="AY13" s="324"/>
      <c r="AZ13" s="333"/>
      <c r="BA13" s="109">
        <v>0</v>
      </c>
      <c r="BB13" s="106">
        <v>0</v>
      </c>
      <c r="BC13" s="332">
        <v>1338840</v>
      </c>
      <c r="BD13" s="221"/>
    </row>
    <row r="14" spans="1:56" x14ac:dyDescent="0.2">
      <c r="A14" s="367">
        <v>662</v>
      </c>
      <c r="B14" s="368" t="s">
        <v>190</v>
      </c>
      <c r="C14" s="369" t="s">
        <v>91</v>
      </c>
      <c r="D14" s="370">
        <v>1500000</v>
      </c>
      <c r="E14" s="334"/>
      <c r="F14" s="325"/>
      <c r="G14" s="324"/>
      <c r="H14" s="333"/>
      <c r="I14" s="334"/>
      <c r="J14" s="325"/>
      <c r="K14" s="324"/>
      <c r="L14" s="333"/>
      <c r="M14" s="334"/>
      <c r="N14" s="325"/>
      <c r="O14" s="324"/>
      <c r="P14" s="333"/>
      <c r="Q14" s="334"/>
      <c r="R14" s="325"/>
      <c r="S14" s="324"/>
      <c r="T14" s="333"/>
      <c r="U14" s="334">
        <v>1500000</v>
      </c>
      <c r="V14" s="325"/>
      <c r="W14" s="324"/>
      <c r="X14" s="333"/>
      <c r="Y14" s="334"/>
      <c r="Z14" s="325"/>
      <c r="AA14" s="324"/>
      <c r="AB14" s="333"/>
      <c r="AC14" s="334"/>
      <c r="AD14" s="325"/>
      <c r="AE14" s="324"/>
      <c r="AF14" s="333"/>
      <c r="AG14" s="334"/>
      <c r="AH14" s="325"/>
      <c r="AI14" s="324"/>
      <c r="AJ14" s="333"/>
      <c r="AK14" s="334"/>
      <c r="AL14" s="325"/>
      <c r="AM14" s="324"/>
      <c r="AN14" s="333"/>
      <c r="AO14" s="334"/>
      <c r="AP14" s="325"/>
      <c r="AQ14" s="324"/>
      <c r="AR14" s="333"/>
      <c r="AS14" s="334"/>
      <c r="AT14" s="325"/>
      <c r="AU14" s="324"/>
      <c r="AV14" s="333"/>
      <c r="AW14" s="334"/>
      <c r="AX14" s="325"/>
      <c r="AY14" s="324"/>
      <c r="AZ14" s="333"/>
      <c r="BA14" s="109">
        <v>0</v>
      </c>
      <c r="BB14" s="106">
        <v>0</v>
      </c>
      <c r="BC14" s="332">
        <v>1500000</v>
      </c>
      <c r="BD14" s="221"/>
    </row>
    <row r="15" spans="1:56" x14ac:dyDescent="0.2">
      <c r="A15" s="367">
        <v>663</v>
      </c>
      <c r="B15" s="368" t="s">
        <v>191</v>
      </c>
      <c r="C15" s="369" t="s">
        <v>91</v>
      </c>
      <c r="D15" s="370">
        <v>2081700</v>
      </c>
      <c r="E15" s="334"/>
      <c r="F15" s="325"/>
      <c r="G15" s="324"/>
      <c r="H15" s="333"/>
      <c r="I15" s="334"/>
      <c r="J15" s="325"/>
      <c r="K15" s="324"/>
      <c r="L15" s="333"/>
      <c r="M15" s="334"/>
      <c r="N15" s="325"/>
      <c r="O15" s="324"/>
      <c r="P15" s="333"/>
      <c r="Q15" s="334"/>
      <c r="R15" s="325"/>
      <c r="S15" s="324"/>
      <c r="T15" s="333"/>
      <c r="U15" s="334">
        <v>2081700</v>
      </c>
      <c r="V15" s="325"/>
      <c r="W15" s="324"/>
      <c r="X15" s="333"/>
      <c r="Y15" s="334"/>
      <c r="Z15" s="325"/>
      <c r="AA15" s="324"/>
      <c r="AB15" s="333"/>
      <c r="AC15" s="334"/>
      <c r="AD15" s="325"/>
      <c r="AE15" s="324"/>
      <c r="AF15" s="333"/>
      <c r="AG15" s="334"/>
      <c r="AH15" s="325"/>
      <c r="AI15" s="324"/>
      <c r="AJ15" s="333"/>
      <c r="AK15" s="334"/>
      <c r="AL15" s="325"/>
      <c r="AM15" s="324"/>
      <c r="AN15" s="333"/>
      <c r="AO15" s="334"/>
      <c r="AP15" s="325"/>
      <c r="AQ15" s="324"/>
      <c r="AR15" s="333"/>
      <c r="AS15" s="334"/>
      <c r="AT15" s="325"/>
      <c r="AU15" s="324"/>
      <c r="AV15" s="333"/>
      <c r="AW15" s="334"/>
      <c r="AX15" s="325"/>
      <c r="AY15" s="324"/>
      <c r="AZ15" s="333"/>
      <c r="BA15" s="109">
        <v>0</v>
      </c>
      <c r="BB15" s="106">
        <v>0</v>
      </c>
      <c r="BC15" s="332">
        <v>2081700</v>
      </c>
      <c r="BD15" s="221"/>
    </row>
    <row r="16" spans="1:56" x14ac:dyDescent="0.2">
      <c r="A16" s="367">
        <v>666</v>
      </c>
      <c r="B16" s="368" t="s">
        <v>192</v>
      </c>
      <c r="C16" s="369" t="s">
        <v>91</v>
      </c>
      <c r="D16" s="370">
        <v>2236500</v>
      </c>
      <c r="E16" s="334"/>
      <c r="F16" s="325"/>
      <c r="G16" s="324"/>
      <c r="H16" s="333"/>
      <c r="I16" s="334"/>
      <c r="J16" s="325"/>
      <c r="K16" s="324"/>
      <c r="L16" s="333"/>
      <c r="M16" s="334"/>
      <c r="N16" s="325"/>
      <c r="O16" s="324"/>
      <c r="P16" s="333"/>
      <c r="Q16" s="334"/>
      <c r="R16" s="325"/>
      <c r="S16" s="324"/>
      <c r="T16" s="333"/>
      <c r="U16" s="334">
        <v>2236500</v>
      </c>
      <c r="V16" s="325"/>
      <c r="W16" s="324"/>
      <c r="X16" s="333"/>
      <c r="Y16" s="334"/>
      <c r="Z16" s="325"/>
      <c r="AA16" s="324"/>
      <c r="AB16" s="333"/>
      <c r="AC16" s="334"/>
      <c r="AD16" s="325"/>
      <c r="AE16" s="324"/>
      <c r="AF16" s="333"/>
      <c r="AG16" s="334"/>
      <c r="AH16" s="325"/>
      <c r="AI16" s="324"/>
      <c r="AJ16" s="333"/>
      <c r="AK16" s="334"/>
      <c r="AL16" s="325"/>
      <c r="AM16" s="324"/>
      <c r="AN16" s="333"/>
      <c r="AO16" s="334"/>
      <c r="AP16" s="325"/>
      <c r="AQ16" s="324"/>
      <c r="AR16" s="333"/>
      <c r="AS16" s="334"/>
      <c r="AT16" s="325"/>
      <c r="AU16" s="324"/>
      <c r="AV16" s="333"/>
      <c r="AW16" s="334"/>
      <c r="AX16" s="325"/>
      <c r="AY16" s="324"/>
      <c r="AZ16" s="333"/>
      <c r="BA16" s="109">
        <v>0</v>
      </c>
      <c r="BB16" s="106">
        <v>0</v>
      </c>
      <c r="BC16" s="332">
        <v>2236500</v>
      </c>
      <c r="BD16" s="221"/>
    </row>
    <row r="17" spans="1:56" x14ac:dyDescent="0.2">
      <c r="A17" s="367">
        <v>667</v>
      </c>
      <c r="B17" s="368" t="s">
        <v>179</v>
      </c>
      <c r="C17" s="369" t="s">
        <v>91</v>
      </c>
      <c r="D17" s="370">
        <v>1500000</v>
      </c>
      <c r="E17" s="334"/>
      <c r="F17" s="325"/>
      <c r="G17" s="324"/>
      <c r="H17" s="333"/>
      <c r="I17" s="334"/>
      <c r="J17" s="325"/>
      <c r="K17" s="324"/>
      <c r="L17" s="333"/>
      <c r="M17" s="334"/>
      <c r="N17" s="325"/>
      <c r="O17" s="324"/>
      <c r="P17" s="333"/>
      <c r="Q17" s="334"/>
      <c r="R17" s="325"/>
      <c r="S17" s="324"/>
      <c r="T17" s="333"/>
      <c r="U17" s="334"/>
      <c r="V17" s="325"/>
      <c r="W17" s="324"/>
      <c r="X17" s="333"/>
      <c r="Y17" s="334"/>
      <c r="Z17" s="325"/>
      <c r="AA17" s="324"/>
      <c r="AB17" s="333"/>
      <c r="AC17" s="334">
        <v>1500000</v>
      </c>
      <c r="AD17" s="325"/>
      <c r="AE17" s="324"/>
      <c r="AF17" s="333"/>
      <c r="AG17" s="334"/>
      <c r="AH17" s="325"/>
      <c r="AI17" s="324"/>
      <c r="AJ17" s="333"/>
      <c r="AK17" s="334"/>
      <c r="AL17" s="325"/>
      <c r="AM17" s="324"/>
      <c r="AN17" s="333"/>
      <c r="AO17" s="334"/>
      <c r="AP17" s="325"/>
      <c r="AQ17" s="324"/>
      <c r="AR17" s="333"/>
      <c r="AS17" s="334"/>
      <c r="AT17" s="325"/>
      <c r="AU17" s="324"/>
      <c r="AV17" s="333"/>
      <c r="AW17" s="334"/>
      <c r="AX17" s="325"/>
      <c r="AY17" s="324"/>
      <c r="AZ17" s="333"/>
      <c r="BA17" s="109">
        <v>0</v>
      </c>
      <c r="BB17" s="106">
        <v>0</v>
      </c>
      <c r="BC17" s="332">
        <v>1500000</v>
      </c>
      <c r="BD17" s="221"/>
    </row>
    <row r="18" spans="1:56" x14ac:dyDescent="0.2">
      <c r="A18" s="367">
        <v>669</v>
      </c>
      <c r="B18" s="368" t="s">
        <v>178</v>
      </c>
      <c r="C18" s="369" t="s">
        <v>91</v>
      </c>
      <c r="D18" s="370">
        <v>1976500</v>
      </c>
      <c r="E18" s="334"/>
      <c r="F18" s="325"/>
      <c r="G18" s="324"/>
      <c r="H18" s="333"/>
      <c r="I18" s="334"/>
      <c r="J18" s="325"/>
      <c r="K18" s="324"/>
      <c r="L18" s="333"/>
      <c r="M18" s="334"/>
      <c r="N18" s="325"/>
      <c r="O18" s="324"/>
      <c r="P18" s="333"/>
      <c r="Q18" s="334"/>
      <c r="R18" s="325"/>
      <c r="S18" s="324"/>
      <c r="T18" s="333"/>
      <c r="U18" s="334"/>
      <c r="V18" s="325"/>
      <c r="W18" s="324"/>
      <c r="X18" s="333"/>
      <c r="Y18" s="334"/>
      <c r="Z18" s="325"/>
      <c r="AA18" s="324"/>
      <c r="AB18" s="333"/>
      <c r="AC18" s="334"/>
      <c r="AD18" s="325"/>
      <c r="AE18" s="324"/>
      <c r="AF18" s="333"/>
      <c r="AG18" s="334">
        <v>1976500</v>
      </c>
      <c r="AH18" s="325"/>
      <c r="AI18" s="324"/>
      <c r="AJ18" s="333"/>
      <c r="AK18" s="334"/>
      <c r="AL18" s="325"/>
      <c r="AM18" s="324"/>
      <c r="AN18" s="333"/>
      <c r="AO18" s="334"/>
      <c r="AP18" s="325"/>
      <c r="AQ18" s="324"/>
      <c r="AR18" s="333"/>
      <c r="AS18" s="334"/>
      <c r="AT18" s="325"/>
      <c r="AU18" s="324"/>
      <c r="AV18" s="333"/>
      <c r="AW18" s="334"/>
      <c r="AX18" s="325"/>
      <c r="AY18" s="324"/>
      <c r="AZ18" s="333"/>
      <c r="BA18" s="109">
        <v>0</v>
      </c>
      <c r="BB18" s="106">
        <v>0</v>
      </c>
      <c r="BC18" s="332">
        <v>1976500</v>
      </c>
      <c r="BD18" s="221"/>
    </row>
    <row r="19" spans="1:56" x14ac:dyDescent="0.2">
      <c r="A19" s="367">
        <v>670</v>
      </c>
      <c r="B19" s="368" t="s">
        <v>177</v>
      </c>
      <c r="C19" s="369" t="s">
        <v>91</v>
      </c>
      <c r="D19" s="370">
        <v>600000</v>
      </c>
      <c r="E19" s="334"/>
      <c r="F19" s="325"/>
      <c r="G19" s="324"/>
      <c r="H19" s="333"/>
      <c r="I19" s="334"/>
      <c r="J19" s="325"/>
      <c r="K19" s="324"/>
      <c r="L19" s="333"/>
      <c r="M19" s="334"/>
      <c r="N19" s="325"/>
      <c r="O19" s="324"/>
      <c r="P19" s="333"/>
      <c r="Q19" s="334"/>
      <c r="R19" s="325"/>
      <c r="S19" s="324"/>
      <c r="T19" s="333"/>
      <c r="U19" s="334"/>
      <c r="V19" s="325"/>
      <c r="W19" s="324"/>
      <c r="X19" s="333"/>
      <c r="Y19" s="334"/>
      <c r="Z19" s="325"/>
      <c r="AA19" s="324"/>
      <c r="AB19" s="333"/>
      <c r="AC19" s="334"/>
      <c r="AD19" s="325"/>
      <c r="AE19" s="324"/>
      <c r="AF19" s="333"/>
      <c r="AG19" s="334"/>
      <c r="AH19" s="325"/>
      <c r="AI19" s="324"/>
      <c r="AJ19" s="333"/>
      <c r="AK19" s="334"/>
      <c r="AL19" s="325"/>
      <c r="AM19" s="324"/>
      <c r="AN19" s="333"/>
      <c r="AO19" s="334">
        <v>600000</v>
      </c>
      <c r="AP19" s="325"/>
      <c r="AQ19" s="324"/>
      <c r="AR19" s="333"/>
      <c r="AS19" s="334"/>
      <c r="AT19" s="325"/>
      <c r="AU19" s="324"/>
      <c r="AV19" s="333"/>
      <c r="AW19" s="334"/>
      <c r="AX19" s="325"/>
      <c r="AY19" s="324"/>
      <c r="AZ19" s="333"/>
      <c r="BA19" s="109">
        <v>0</v>
      </c>
      <c r="BB19" s="106">
        <v>0</v>
      </c>
      <c r="BC19" s="332">
        <v>600000</v>
      </c>
      <c r="BD19" s="221"/>
    </row>
    <row r="20" spans="1:56" x14ac:dyDescent="0.2">
      <c r="A20" s="367">
        <v>671</v>
      </c>
      <c r="B20" s="368" t="s">
        <v>176</v>
      </c>
      <c r="C20" s="369" t="s">
        <v>91</v>
      </c>
      <c r="D20" s="370">
        <v>2081700</v>
      </c>
      <c r="E20" s="334"/>
      <c r="F20" s="325"/>
      <c r="G20" s="324"/>
      <c r="H20" s="333"/>
      <c r="I20" s="334"/>
      <c r="J20" s="325"/>
      <c r="K20" s="324"/>
      <c r="L20" s="333"/>
      <c r="M20" s="334"/>
      <c r="N20" s="325"/>
      <c r="O20" s="324"/>
      <c r="P20" s="333"/>
      <c r="Q20" s="334">
        <v>0</v>
      </c>
      <c r="R20" s="325"/>
      <c r="S20" s="324"/>
      <c r="T20" s="333"/>
      <c r="U20" s="334"/>
      <c r="V20" s="325"/>
      <c r="W20" s="324"/>
      <c r="X20" s="333"/>
      <c r="Y20" s="334"/>
      <c r="Z20" s="325"/>
      <c r="AA20" s="324"/>
      <c r="AB20" s="333"/>
      <c r="AC20" s="334"/>
      <c r="AD20" s="325"/>
      <c r="AE20" s="324"/>
      <c r="AF20" s="333"/>
      <c r="AG20" s="334"/>
      <c r="AH20" s="325"/>
      <c r="AI20" s="324"/>
      <c r="AJ20" s="333"/>
      <c r="AK20" s="334"/>
      <c r="AL20" s="325"/>
      <c r="AM20" s="324"/>
      <c r="AN20" s="333"/>
      <c r="AO20" s="334">
        <v>2081700</v>
      </c>
      <c r="AP20" s="325"/>
      <c r="AQ20" s="324"/>
      <c r="AR20" s="333"/>
      <c r="AS20" s="334"/>
      <c r="AT20" s="325"/>
      <c r="AU20" s="324"/>
      <c r="AV20" s="333"/>
      <c r="AW20" s="334"/>
      <c r="AX20" s="325"/>
      <c r="AY20" s="324"/>
      <c r="AZ20" s="333"/>
      <c r="BA20" s="109">
        <v>0</v>
      </c>
      <c r="BB20" s="106">
        <v>0</v>
      </c>
      <c r="BC20" s="332">
        <v>2081700</v>
      </c>
      <c r="BD20" s="221"/>
    </row>
    <row r="21" spans="1:56" x14ac:dyDescent="0.2">
      <c r="A21" s="367">
        <v>672</v>
      </c>
      <c r="B21" s="368" t="s">
        <v>175</v>
      </c>
      <c r="C21" s="369" t="s">
        <v>91</v>
      </c>
      <c r="D21" s="370">
        <v>1976500</v>
      </c>
      <c r="E21" s="334"/>
      <c r="F21" s="325"/>
      <c r="G21" s="324"/>
      <c r="H21" s="333"/>
      <c r="I21" s="334"/>
      <c r="J21" s="325"/>
      <c r="K21" s="324"/>
      <c r="L21" s="333"/>
      <c r="M21" s="334"/>
      <c r="N21" s="325"/>
      <c r="O21" s="324"/>
      <c r="P21" s="333"/>
      <c r="Q21" s="334"/>
      <c r="R21" s="325"/>
      <c r="S21" s="324"/>
      <c r="T21" s="333"/>
      <c r="U21" s="334"/>
      <c r="V21" s="325"/>
      <c r="W21" s="324"/>
      <c r="X21" s="333"/>
      <c r="Y21" s="334"/>
      <c r="Z21" s="325"/>
      <c r="AA21" s="324"/>
      <c r="AB21" s="333"/>
      <c r="AC21" s="334"/>
      <c r="AD21" s="325"/>
      <c r="AE21" s="324"/>
      <c r="AF21" s="333"/>
      <c r="AG21" s="334"/>
      <c r="AH21" s="325"/>
      <c r="AI21" s="324"/>
      <c r="AJ21" s="333"/>
      <c r="AK21" s="334"/>
      <c r="AL21" s="325"/>
      <c r="AM21" s="324"/>
      <c r="AN21" s="333"/>
      <c r="AO21" s="334"/>
      <c r="AP21" s="325"/>
      <c r="AQ21" s="324"/>
      <c r="AR21" s="333"/>
      <c r="AS21" s="334">
        <v>1976500</v>
      </c>
      <c r="AT21" s="325"/>
      <c r="AU21" s="324"/>
      <c r="AV21" s="333"/>
      <c r="AW21" s="334"/>
      <c r="AX21" s="325"/>
      <c r="AY21" s="324"/>
      <c r="AZ21" s="333"/>
      <c r="BA21" s="109">
        <v>0</v>
      </c>
      <c r="BB21" s="106">
        <v>0</v>
      </c>
      <c r="BC21" s="332">
        <v>1976500</v>
      </c>
      <c r="BD21" s="221"/>
    </row>
    <row r="22" spans="1:56" x14ac:dyDescent="0.2">
      <c r="A22" s="367">
        <v>673</v>
      </c>
      <c r="B22" s="368" t="s">
        <v>174</v>
      </c>
      <c r="C22" s="369" t="s">
        <v>91</v>
      </c>
      <c r="D22" s="370">
        <v>1500000</v>
      </c>
      <c r="E22" s="334"/>
      <c r="F22" s="325"/>
      <c r="G22" s="324"/>
      <c r="H22" s="333"/>
      <c r="I22" s="334"/>
      <c r="J22" s="325"/>
      <c r="K22" s="324"/>
      <c r="L22" s="333"/>
      <c r="M22" s="334"/>
      <c r="N22" s="325"/>
      <c r="O22" s="324"/>
      <c r="P22" s="333"/>
      <c r="Q22" s="334"/>
      <c r="R22" s="325"/>
      <c r="S22" s="324"/>
      <c r="T22" s="333"/>
      <c r="U22" s="334"/>
      <c r="V22" s="325"/>
      <c r="W22" s="324"/>
      <c r="X22" s="333"/>
      <c r="Y22" s="334"/>
      <c r="Z22" s="325"/>
      <c r="AA22" s="324"/>
      <c r="AB22" s="333"/>
      <c r="AC22" s="334"/>
      <c r="AD22" s="325"/>
      <c r="AE22" s="324"/>
      <c r="AF22" s="333"/>
      <c r="AG22" s="334"/>
      <c r="AH22" s="325"/>
      <c r="AI22" s="324"/>
      <c r="AJ22" s="333"/>
      <c r="AK22" s="334"/>
      <c r="AL22" s="325"/>
      <c r="AM22" s="324"/>
      <c r="AN22" s="333"/>
      <c r="AO22" s="334"/>
      <c r="AP22" s="325"/>
      <c r="AQ22" s="324"/>
      <c r="AR22" s="333"/>
      <c r="AS22" s="334">
        <v>1500000</v>
      </c>
      <c r="AT22" s="325"/>
      <c r="AU22" s="324"/>
      <c r="AV22" s="333"/>
      <c r="AW22" s="334"/>
      <c r="AX22" s="325"/>
      <c r="AY22" s="324"/>
      <c r="AZ22" s="333"/>
      <c r="BA22" s="109">
        <v>0</v>
      </c>
      <c r="BB22" s="106">
        <v>0</v>
      </c>
      <c r="BC22" s="332">
        <v>1500000</v>
      </c>
      <c r="BD22" s="221"/>
    </row>
    <row r="23" spans="1:56" x14ac:dyDescent="0.2">
      <c r="A23" s="367">
        <v>674</v>
      </c>
      <c r="B23" s="368" t="s">
        <v>173</v>
      </c>
      <c r="C23" s="369" t="s">
        <v>91</v>
      </c>
      <c r="D23" s="370">
        <v>513400</v>
      </c>
      <c r="E23" s="334"/>
      <c r="F23" s="325"/>
      <c r="G23" s="324"/>
      <c r="H23" s="333"/>
      <c r="I23" s="334"/>
      <c r="J23" s="325"/>
      <c r="K23" s="324"/>
      <c r="L23" s="333"/>
      <c r="M23" s="334"/>
      <c r="N23" s="325"/>
      <c r="O23" s="324"/>
      <c r="P23" s="333"/>
      <c r="Q23" s="334"/>
      <c r="R23" s="325"/>
      <c r="S23" s="324"/>
      <c r="T23" s="333"/>
      <c r="U23" s="334"/>
      <c r="V23" s="325"/>
      <c r="W23" s="324"/>
      <c r="X23" s="333"/>
      <c r="Y23" s="334"/>
      <c r="Z23" s="325"/>
      <c r="AA23" s="324"/>
      <c r="AB23" s="333"/>
      <c r="AC23" s="334"/>
      <c r="AD23" s="325"/>
      <c r="AE23" s="324"/>
      <c r="AF23" s="333"/>
      <c r="AG23" s="334"/>
      <c r="AH23" s="325"/>
      <c r="AI23" s="324"/>
      <c r="AJ23" s="333"/>
      <c r="AK23" s="334"/>
      <c r="AL23" s="325"/>
      <c r="AM23" s="324"/>
      <c r="AN23" s="333"/>
      <c r="AO23" s="334"/>
      <c r="AP23" s="325"/>
      <c r="AQ23" s="324"/>
      <c r="AR23" s="333"/>
      <c r="AS23" s="334">
        <v>513400</v>
      </c>
      <c r="AT23" s="325"/>
      <c r="AU23" s="324"/>
      <c r="AV23" s="333"/>
      <c r="AW23" s="334"/>
      <c r="AX23" s="325"/>
      <c r="AY23" s="324"/>
      <c r="AZ23" s="333"/>
      <c r="BA23" s="109">
        <v>0</v>
      </c>
      <c r="BB23" s="106">
        <v>0</v>
      </c>
      <c r="BC23" s="332">
        <v>513400</v>
      </c>
      <c r="BD23" s="221"/>
    </row>
    <row r="24" spans="1:56" x14ac:dyDescent="0.2">
      <c r="A24" s="367">
        <v>675</v>
      </c>
      <c r="B24" s="368" t="s">
        <v>172</v>
      </c>
      <c r="C24" s="369" t="s">
        <v>91</v>
      </c>
      <c r="D24" s="370">
        <v>1480900</v>
      </c>
      <c r="E24" s="334"/>
      <c r="F24" s="325"/>
      <c r="G24" s="324"/>
      <c r="H24" s="333"/>
      <c r="I24" s="334"/>
      <c r="J24" s="325"/>
      <c r="K24" s="324"/>
      <c r="L24" s="333"/>
      <c r="M24" s="334"/>
      <c r="N24" s="325"/>
      <c r="O24" s="324"/>
      <c r="P24" s="333"/>
      <c r="Q24" s="334"/>
      <c r="R24" s="325"/>
      <c r="S24" s="324"/>
      <c r="T24" s="333"/>
      <c r="U24" s="334"/>
      <c r="V24" s="325"/>
      <c r="W24" s="324"/>
      <c r="X24" s="333"/>
      <c r="Y24" s="334"/>
      <c r="Z24" s="325"/>
      <c r="AA24" s="324"/>
      <c r="AB24" s="333"/>
      <c r="AC24" s="334"/>
      <c r="AD24" s="325"/>
      <c r="AE24" s="324"/>
      <c r="AF24" s="333"/>
      <c r="AG24" s="334"/>
      <c r="AH24" s="325"/>
      <c r="AI24" s="324"/>
      <c r="AJ24" s="333"/>
      <c r="AK24" s="334"/>
      <c r="AL24" s="325"/>
      <c r="AM24" s="324"/>
      <c r="AN24" s="333"/>
      <c r="AO24" s="334"/>
      <c r="AP24" s="325"/>
      <c r="AQ24" s="324"/>
      <c r="AR24" s="333"/>
      <c r="AS24" s="334">
        <v>1480900</v>
      </c>
      <c r="AT24" s="325"/>
      <c r="AU24" s="324"/>
      <c r="AV24" s="333"/>
      <c r="AW24" s="334"/>
      <c r="AX24" s="325"/>
      <c r="AY24" s="324"/>
      <c r="AZ24" s="333"/>
      <c r="BA24" s="109">
        <v>0</v>
      </c>
      <c r="BB24" s="106">
        <v>0</v>
      </c>
      <c r="BC24" s="332">
        <v>1480900</v>
      </c>
      <c r="BD24" s="221"/>
    </row>
    <row r="25" spans="1:56" x14ac:dyDescent="0.2">
      <c r="A25" s="367">
        <v>676</v>
      </c>
      <c r="B25" s="368" t="s">
        <v>171</v>
      </c>
      <c r="C25" s="369" t="s">
        <v>91</v>
      </c>
      <c r="D25" s="370">
        <v>550000</v>
      </c>
      <c r="E25" s="334"/>
      <c r="F25" s="325"/>
      <c r="G25" s="324"/>
      <c r="H25" s="333"/>
      <c r="I25" s="334"/>
      <c r="J25" s="325"/>
      <c r="K25" s="324"/>
      <c r="L25" s="333"/>
      <c r="M25" s="334"/>
      <c r="N25" s="325"/>
      <c r="O25" s="324"/>
      <c r="P25" s="333"/>
      <c r="Q25" s="334"/>
      <c r="R25" s="325"/>
      <c r="S25" s="324"/>
      <c r="T25" s="333"/>
      <c r="U25" s="334"/>
      <c r="V25" s="325"/>
      <c r="W25" s="324"/>
      <c r="X25" s="333"/>
      <c r="Y25" s="334"/>
      <c r="Z25" s="325"/>
      <c r="AA25" s="324"/>
      <c r="AB25" s="333"/>
      <c r="AC25" s="334"/>
      <c r="AD25" s="325"/>
      <c r="AE25" s="324"/>
      <c r="AF25" s="333"/>
      <c r="AG25" s="334"/>
      <c r="AH25" s="325"/>
      <c r="AI25" s="324"/>
      <c r="AJ25" s="333"/>
      <c r="AK25" s="334"/>
      <c r="AL25" s="325"/>
      <c r="AM25" s="324"/>
      <c r="AN25" s="333"/>
      <c r="AO25" s="334"/>
      <c r="AP25" s="325"/>
      <c r="AQ25" s="324"/>
      <c r="AR25" s="333"/>
      <c r="AS25" s="334">
        <v>550000</v>
      </c>
      <c r="AT25" s="325"/>
      <c r="AU25" s="324"/>
      <c r="AV25" s="333"/>
      <c r="AW25" s="334"/>
      <c r="AX25" s="325"/>
      <c r="AY25" s="324"/>
      <c r="AZ25" s="333"/>
      <c r="BA25" s="109">
        <v>0</v>
      </c>
      <c r="BB25" s="106">
        <v>0</v>
      </c>
      <c r="BC25" s="332">
        <v>550000</v>
      </c>
      <c r="BD25" s="221"/>
    </row>
    <row r="26" spans="1:56" x14ac:dyDescent="0.2">
      <c r="A26" s="367">
        <v>677</v>
      </c>
      <c r="B26" s="368" t="s">
        <v>170</v>
      </c>
      <c r="C26" s="369" t="s">
        <v>91</v>
      </c>
      <c r="D26" s="370">
        <v>1500000</v>
      </c>
      <c r="E26" s="334"/>
      <c r="F26" s="325"/>
      <c r="G26" s="324"/>
      <c r="H26" s="333"/>
      <c r="I26" s="334"/>
      <c r="J26" s="325"/>
      <c r="K26" s="324"/>
      <c r="L26" s="333"/>
      <c r="M26" s="334"/>
      <c r="N26" s="325"/>
      <c r="O26" s="324"/>
      <c r="P26" s="333"/>
      <c r="Q26" s="334"/>
      <c r="R26" s="325"/>
      <c r="S26" s="324"/>
      <c r="T26" s="333"/>
      <c r="U26" s="334"/>
      <c r="V26" s="325"/>
      <c r="W26" s="324"/>
      <c r="X26" s="333"/>
      <c r="Y26" s="334">
        <v>0</v>
      </c>
      <c r="Z26" s="325"/>
      <c r="AA26" s="324"/>
      <c r="AB26" s="333"/>
      <c r="AC26" s="334"/>
      <c r="AD26" s="325"/>
      <c r="AE26" s="324"/>
      <c r="AF26" s="333"/>
      <c r="AG26" s="334"/>
      <c r="AH26" s="325"/>
      <c r="AI26" s="324"/>
      <c r="AJ26" s="333"/>
      <c r="AK26" s="334"/>
      <c r="AL26" s="325"/>
      <c r="AM26" s="324"/>
      <c r="AN26" s="333"/>
      <c r="AO26" s="334"/>
      <c r="AP26" s="325"/>
      <c r="AQ26" s="324"/>
      <c r="AR26" s="333"/>
      <c r="AS26" s="334"/>
      <c r="AT26" s="325"/>
      <c r="AU26" s="324"/>
      <c r="AV26" s="333"/>
      <c r="AW26" s="334">
        <v>1500000</v>
      </c>
      <c r="AX26" s="325"/>
      <c r="AY26" s="324"/>
      <c r="AZ26" s="333"/>
      <c r="BA26" s="109">
        <v>0</v>
      </c>
      <c r="BB26" s="106">
        <v>0</v>
      </c>
      <c r="BC26" s="332">
        <v>1500000</v>
      </c>
      <c r="BD26" s="221"/>
    </row>
    <row r="27" spans="1:56" x14ac:dyDescent="0.2">
      <c r="A27" s="367">
        <v>696</v>
      </c>
      <c r="B27" s="368" t="s">
        <v>193</v>
      </c>
      <c r="C27" s="369" t="s">
        <v>91</v>
      </c>
      <c r="D27" s="370">
        <v>2000000</v>
      </c>
      <c r="E27" s="334">
        <v>2000000</v>
      </c>
      <c r="F27" s="325"/>
      <c r="G27" s="324"/>
      <c r="H27" s="333"/>
      <c r="I27" s="334"/>
      <c r="J27" s="325"/>
      <c r="K27" s="324"/>
      <c r="L27" s="333"/>
      <c r="M27" s="334"/>
      <c r="N27" s="325"/>
      <c r="O27" s="324"/>
      <c r="P27" s="333"/>
      <c r="Q27" s="334"/>
      <c r="R27" s="325"/>
      <c r="S27" s="324"/>
      <c r="T27" s="333"/>
      <c r="U27" s="334"/>
      <c r="V27" s="325"/>
      <c r="W27" s="324"/>
      <c r="X27" s="333"/>
      <c r="Y27" s="334"/>
      <c r="Z27" s="325"/>
      <c r="AA27" s="324"/>
      <c r="AB27" s="333"/>
      <c r="AC27" s="334"/>
      <c r="AD27" s="325"/>
      <c r="AE27" s="324"/>
      <c r="AF27" s="333"/>
      <c r="AG27" s="334"/>
      <c r="AH27" s="325"/>
      <c r="AI27" s="324"/>
      <c r="AJ27" s="333"/>
      <c r="AK27" s="334"/>
      <c r="AL27" s="325"/>
      <c r="AM27" s="324"/>
      <c r="AN27" s="333"/>
      <c r="AO27" s="334"/>
      <c r="AP27" s="325"/>
      <c r="AQ27" s="324"/>
      <c r="AR27" s="333"/>
      <c r="AS27" s="334"/>
      <c r="AT27" s="325"/>
      <c r="AU27" s="324"/>
      <c r="AV27" s="333"/>
      <c r="AW27" s="334"/>
      <c r="AX27" s="325"/>
      <c r="AY27" s="324"/>
      <c r="AZ27" s="333"/>
      <c r="BA27" s="109">
        <v>0</v>
      </c>
      <c r="BB27" s="106">
        <v>0</v>
      </c>
      <c r="BC27" s="332">
        <v>2000000</v>
      </c>
      <c r="BD27" s="221"/>
    </row>
    <row r="28" spans="1:56" x14ac:dyDescent="0.2">
      <c r="A28" s="367">
        <v>697</v>
      </c>
      <c r="B28" s="368" t="s">
        <v>188</v>
      </c>
      <c r="C28" s="369" t="s">
        <v>91</v>
      </c>
      <c r="D28" s="370">
        <v>994983</v>
      </c>
      <c r="E28" s="334"/>
      <c r="F28" s="325"/>
      <c r="G28" s="324"/>
      <c r="H28" s="333"/>
      <c r="I28" s="334"/>
      <c r="J28" s="325"/>
      <c r="K28" s="324"/>
      <c r="L28" s="333"/>
      <c r="M28" s="334">
        <v>994983</v>
      </c>
      <c r="N28" s="325"/>
      <c r="O28" s="324"/>
      <c r="P28" s="333"/>
      <c r="Q28" s="334"/>
      <c r="R28" s="325"/>
      <c r="S28" s="324"/>
      <c r="T28" s="333"/>
      <c r="U28" s="334"/>
      <c r="V28" s="325"/>
      <c r="W28" s="324"/>
      <c r="X28" s="333"/>
      <c r="Y28" s="334"/>
      <c r="Z28" s="325"/>
      <c r="AA28" s="324"/>
      <c r="AB28" s="333"/>
      <c r="AC28" s="334"/>
      <c r="AD28" s="325"/>
      <c r="AE28" s="324"/>
      <c r="AF28" s="333"/>
      <c r="AG28" s="334"/>
      <c r="AH28" s="325"/>
      <c r="AI28" s="324"/>
      <c r="AJ28" s="333"/>
      <c r="AK28" s="334"/>
      <c r="AL28" s="325"/>
      <c r="AM28" s="324"/>
      <c r="AN28" s="333"/>
      <c r="AO28" s="334"/>
      <c r="AP28" s="325"/>
      <c r="AQ28" s="324"/>
      <c r="AR28" s="333"/>
      <c r="AS28" s="334"/>
      <c r="AT28" s="325"/>
      <c r="AU28" s="324"/>
      <c r="AV28" s="333"/>
      <c r="AW28" s="334"/>
      <c r="AX28" s="325"/>
      <c r="AY28" s="324"/>
      <c r="AZ28" s="333"/>
      <c r="BA28" s="109">
        <v>0</v>
      </c>
      <c r="BB28" s="106">
        <v>0</v>
      </c>
      <c r="BC28" s="332">
        <v>994983</v>
      </c>
      <c r="BD28" s="221"/>
    </row>
    <row r="29" spans="1:56" s="9" customFormat="1" ht="15" x14ac:dyDescent="0.25">
      <c r="A29" s="90"/>
      <c r="B29" s="91" t="s">
        <v>0</v>
      </c>
      <c r="C29" s="331"/>
      <c r="D29" s="92"/>
      <c r="E29" s="93"/>
      <c r="F29" s="94"/>
      <c r="G29" s="94"/>
      <c r="H29" s="95"/>
      <c r="I29" s="93"/>
      <c r="J29" s="94"/>
      <c r="K29" s="94"/>
      <c r="L29" s="95"/>
      <c r="M29" s="93"/>
      <c r="N29" s="94"/>
      <c r="O29" s="94"/>
      <c r="P29" s="95"/>
      <c r="Q29" s="93"/>
      <c r="R29" s="94"/>
      <c r="S29" s="94"/>
      <c r="T29" s="95"/>
      <c r="U29" s="93"/>
      <c r="V29" s="94"/>
      <c r="W29" s="94"/>
      <c r="X29" s="95"/>
      <c r="Y29" s="93"/>
      <c r="Z29" s="94"/>
      <c r="AA29" s="94"/>
      <c r="AB29" s="95"/>
      <c r="AC29" s="93"/>
      <c r="AD29" s="94"/>
      <c r="AE29" s="94"/>
      <c r="AF29" s="95"/>
      <c r="AG29" s="93"/>
      <c r="AH29" s="94"/>
      <c r="AI29" s="94"/>
      <c r="AJ29" s="95"/>
      <c r="AK29" s="93"/>
      <c r="AL29" s="94"/>
      <c r="AM29" s="94"/>
      <c r="AN29" s="95"/>
      <c r="AO29" s="93"/>
      <c r="AP29" s="94"/>
      <c r="AQ29" s="94"/>
      <c r="AR29" s="95"/>
      <c r="AS29" s="93"/>
      <c r="AT29" s="94"/>
      <c r="AU29" s="94"/>
      <c r="AV29" s="95"/>
      <c r="AW29" s="93"/>
      <c r="AX29" s="94"/>
      <c r="AY29" s="94"/>
      <c r="AZ29" s="95"/>
      <c r="BA29" s="101"/>
      <c r="BB29" s="101"/>
      <c r="BC29" s="94"/>
      <c r="BD29" s="221"/>
    </row>
    <row r="30" spans="1:56" x14ac:dyDescent="0.2">
      <c r="A30" s="330" t="s">
        <v>92</v>
      </c>
      <c r="B30" s="329" t="s">
        <v>93</v>
      </c>
      <c r="C30" s="328" t="s">
        <v>92</v>
      </c>
      <c r="D30" s="327">
        <v>415692</v>
      </c>
      <c r="E30" s="326">
        <v>34641</v>
      </c>
      <c r="F30" s="325">
        <v>34641</v>
      </c>
      <c r="G30" s="324"/>
      <c r="H30" s="315">
        <v>34641</v>
      </c>
      <c r="I30" s="326">
        <v>34641</v>
      </c>
      <c r="J30" s="325"/>
      <c r="K30" s="324"/>
      <c r="L30" s="315"/>
      <c r="M30" s="326">
        <v>34641</v>
      </c>
      <c r="N30" s="325"/>
      <c r="O30" s="324"/>
      <c r="P30" s="315"/>
      <c r="Q30" s="326">
        <v>34641</v>
      </c>
      <c r="R30" s="325"/>
      <c r="S30" s="324"/>
      <c r="T30" s="315"/>
      <c r="U30" s="326">
        <v>34641</v>
      </c>
      <c r="V30" s="325"/>
      <c r="W30" s="324"/>
      <c r="X30" s="315"/>
      <c r="Y30" s="326">
        <v>34641</v>
      </c>
      <c r="Z30" s="325"/>
      <c r="AA30" s="324"/>
      <c r="AB30" s="315"/>
      <c r="AC30" s="326">
        <v>34641</v>
      </c>
      <c r="AD30" s="325"/>
      <c r="AE30" s="324"/>
      <c r="AF30" s="315"/>
      <c r="AG30" s="326">
        <v>34641</v>
      </c>
      <c r="AH30" s="325"/>
      <c r="AI30" s="324"/>
      <c r="AJ30" s="315"/>
      <c r="AK30" s="326">
        <v>34641</v>
      </c>
      <c r="AL30" s="325"/>
      <c r="AM30" s="324"/>
      <c r="AN30" s="315"/>
      <c r="AO30" s="326">
        <v>34641</v>
      </c>
      <c r="AP30" s="325"/>
      <c r="AQ30" s="324"/>
      <c r="AR30" s="315"/>
      <c r="AS30" s="326">
        <v>34641</v>
      </c>
      <c r="AT30" s="325"/>
      <c r="AU30" s="324"/>
      <c r="AV30" s="315"/>
      <c r="AW30" s="326">
        <v>34641</v>
      </c>
      <c r="AX30" s="325"/>
      <c r="AY30" s="324"/>
      <c r="AZ30" s="315"/>
      <c r="BA30" s="109">
        <v>0</v>
      </c>
      <c r="BB30" s="107">
        <v>0</v>
      </c>
      <c r="BC30" s="323">
        <v>415692</v>
      </c>
      <c r="BD30" s="221"/>
    </row>
    <row r="31" spans="1:56" x14ac:dyDescent="0.2">
      <c r="A31" s="330" t="s">
        <v>92</v>
      </c>
      <c r="B31" s="329" t="s">
        <v>94</v>
      </c>
      <c r="C31" s="328" t="s">
        <v>92</v>
      </c>
      <c r="D31" s="327">
        <v>7071100</v>
      </c>
      <c r="E31" s="326">
        <v>572300</v>
      </c>
      <c r="F31" s="325">
        <v>572300</v>
      </c>
      <c r="G31" s="324"/>
      <c r="H31" s="315"/>
      <c r="I31" s="326">
        <v>590800</v>
      </c>
      <c r="J31" s="325"/>
      <c r="K31" s="324"/>
      <c r="L31" s="315"/>
      <c r="M31" s="326">
        <v>590800</v>
      </c>
      <c r="N31" s="325"/>
      <c r="O31" s="324"/>
      <c r="P31" s="315"/>
      <c r="Q31" s="326">
        <v>590800</v>
      </c>
      <c r="R31" s="325"/>
      <c r="S31" s="324"/>
      <c r="T31" s="315"/>
      <c r="U31" s="326">
        <v>590800</v>
      </c>
      <c r="V31" s="325"/>
      <c r="W31" s="324"/>
      <c r="X31" s="315"/>
      <c r="Y31" s="326">
        <v>590800</v>
      </c>
      <c r="Z31" s="325"/>
      <c r="AA31" s="324"/>
      <c r="AB31" s="315"/>
      <c r="AC31" s="326">
        <v>590800</v>
      </c>
      <c r="AD31" s="325"/>
      <c r="AE31" s="324"/>
      <c r="AF31" s="315"/>
      <c r="AG31" s="326">
        <v>590800</v>
      </c>
      <c r="AH31" s="325"/>
      <c r="AI31" s="324"/>
      <c r="AJ31" s="315"/>
      <c r="AK31" s="326">
        <v>590800</v>
      </c>
      <c r="AL31" s="325"/>
      <c r="AM31" s="324"/>
      <c r="AN31" s="315"/>
      <c r="AO31" s="326">
        <v>590800</v>
      </c>
      <c r="AP31" s="325"/>
      <c r="AQ31" s="324"/>
      <c r="AR31" s="315"/>
      <c r="AS31" s="326">
        <v>590800</v>
      </c>
      <c r="AT31" s="325"/>
      <c r="AU31" s="324"/>
      <c r="AV31" s="315"/>
      <c r="AW31" s="326">
        <v>590800</v>
      </c>
      <c r="AX31" s="325"/>
      <c r="AY31" s="324"/>
      <c r="AZ31" s="315"/>
      <c r="BA31" s="109">
        <v>0</v>
      </c>
      <c r="BB31" s="107">
        <v>0</v>
      </c>
      <c r="BC31" s="323">
        <v>7071100</v>
      </c>
      <c r="BD31" s="221"/>
    </row>
    <row r="32" spans="1:56" x14ac:dyDescent="0.2">
      <c r="A32" s="330" t="s">
        <v>92</v>
      </c>
      <c r="B32" s="329" t="s">
        <v>194</v>
      </c>
      <c r="C32" s="328" t="s">
        <v>92</v>
      </c>
      <c r="D32" s="327">
        <v>1446020</v>
      </c>
      <c r="E32" s="326">
        <v>119085</v>
      </c>
      <c r="F32" s="325">
        <v>118670</v>
      </c>
      <c r="G32" s="324"/>
      <c r="H32" s="315"/>
      <c r="I32" s="326">
        <v>123085</v>
      </c>
      <c r="J32" s="325"/>
      <c r="K32" s="324"/>
      <c r="L32" s="315"/>
      <c r="M32" s="326">
        <v>123085</v>
      </c>
      <c r="N32" s="325"/>
      <c r="O32" s="324"/>
      <c r="P32" s="315"/>
      <c r="Q32" s="326">
        <v>120085</v>
      </c>
      <c r="R32" s="325"/>
      <c r="S32" s="324"/>
      <c r="T32" s="315"/>
      <c r="U32" s="326">
        <v>120085</v>
      </c>
      <c r="V32" s="325"/>
      <c r="W32" s="324"/>
      <c r="X32" s="315"/>
      <c r="Y32" s="326">
        <v>120085</v>
      </c>
      <c r="Z32" s="325"/>
      <c r="AA32" s="324"/>
      <c r="AB32" s="315"/>
      <c r="AC32" s="326">
        <v>120085</v>
      </c>
      <c r="AD32" s="325"/>
      <c r="AE32" s="324"/>
      <c r="AF32" s="315"/>
      <c r="AG32" s="326">
        <v>120085</v>
      </c>
      <c r="AH32" s="325"/>
      <c r="AI32" s="324"/>
      <c r="AJ32" s="315"/>
      <c r="AK32" s="326">
        <v>120085</v>
      </c>
      <c r="AL32" s="325"/>
      <c r="AM32" s="324"/>
      <c r="AN32" s="315"/>
      <c r="AO32" s="326">
        <v>120085</v>
      </c>
      <c r="AP32" s="325"/>
      <c r="AQ32" s="324"/>
      <c r="AR32" s="315"/>
      <c r="AS32" s="326">
        <v>120085</v>
      </c>
      <c r="AT32" s="325"/>
      <c r="AU32" s="324"/>
      <c r="AV32" s="315"/>
      <c r="AW32" s="326">
        <v>120085</v>
      </c>
      <c r="AX32" s="325"/>
      <c r="AY32" s="324"/>
      <c r="AZ32" s="315"/>
      <c r="BA32" s="109">
        <v>0</v>
      </c>
      <c r="BB32" s="107">
        <v>0</v>
      </c>
      <c r="BC32" s="323">
        <v>1446020</v>
      </c>
      <c r="BD32" s="221"/>
    </row>
    <row r="33" spans="1:56" ht="13.5" customHeight="1" x14ac:dyDescent="0.2">
      <c r="A33" s="330" t="s">
        <v>92</v>
      </c>
      <c r="B33" s="329" t="s">
        <v>95</v>
      </c>
      <c r="C33" s="328" t="s">
        <v>92</v>
      </c>
      <c r="D33" s="327">
        <v>784513</v>
      </c>
      <c r="E33" s="326">
        <v>196128</v>
      </c>
      <c r="F33" s="325">
        <v>196128</v>
      </c>
      <c r="G33" s="324"/>
      <c r="H33" s="315">
        <v>196128</v>
      </c>
      <c r="I33" s="326">
        <v>0</v>
      </c>
      <c r="J33" s="325"/>
      <c r="K33" s="324"/>
      <c r="L33" s="315"/>
      <c r="M33" s="326">
        <v>0</v>
      </c>
      <c r="N33" s="325"/>
      <c r="O33" s="324"/>
      <c r="P33" s="315"/>
      <c r="Q33" s="326">
        <v>196128</v>
      </c>
      <c r="R33" s="325"/>
      <c r="S33" s="324"/>
      <c r="T33" s="315"/>
      <c r="U33" s="326">
        <v>0</v>
      </c>
      <c r="V33" s="325"/>
      <c r="W33" s="324"/>
      <c r="X33" s="315"/>
      <c r="Y33" s="326">
        <v>0</v>
      </c>
      <c r="Z33" s="325"/>
      <c r="AA33" s="324"/>
      <c r="AB33" s="315"/>
      <c r="AC33" s="326">
        <v>196128</v>
      </c>
      <c r="AD33" s="325"/>
      <c r="AE33" s="324"/>
      <c r="AF33" s="315"/>
      <c r="AG33" s="326">
        <v>0</v>
      </c>
      <c r="AH33" s="325"/>
      <c r="AI33" s="324"/>
      <c r="AJ33" s="315"/>
      <c r="AK33" s="326">
        <v>0</v>
      </c>
      <c r="AL33" s="325"/>
      <c r="AM33" s="324"/>
      <c r="AN33" s="315"/>
      <c r="AO33" s="326">
        <v>196129</v>
      </c>
      <c r="AP33" s="325"/>
      <c r="AQ33" s="324"/>
      <c r="AR33" s="315"/>
      <c r="AS33" s="326">
        <v>0</v>
      </c>
      <c r="AT33" s="325"/>
      <c r="AU33" s="324"/>
      <c r="AV33" s="315"/>
      <c r="AW33" s="326">
        <v>0</v>
      </c>
      <c r="AX33" s="325"/>
      <c r="AY33" s="324"/>
      <c r="AZ33" s="315"/>
      <c r="BA33" s="109">
        <v>0</v>
      </c>
      <c r="BB33" s="107">
        <v>0</v>
      </c>
      <c r="BC33" s="323">
        <v>784513</v>
      </c>
      <c r="BD33" s="221"/>
    </row>
    <row r="34" spans="1:56" x14ac:dyDescent="0.2">
      <c r="A34" s="330" t="s">
        <v>92</v>
      </c>
      <c r="B34" s="329" t="s">
        <v>96</v>
      </c>
      <c r="C34" s="328" t="s">
        <v>92</v>
      </c>
      <c r="D34" s="327">
        <v>47772</v>
      </c>
      <c r="E34" s="326">
        <v>47772</v>
      </c>
      <c r="F34" s="325">
        <v>47772</v>
      </c>
      <c r="G34" s="324"/>
      <c r="H34" s="315">
        <v>47772</v>
      </c>
      <c r="I34" s="326">
        <v>0</v>
      </c>
      <c r="J34" s="325"/>
      <c r="K34" s="324"/>
      <c r="L34" s="315"/>
      <c r="M34" s="326">
        <v>0</v>
      </c>
      <c r="N34" s="325"/>
      <c r="O34" s="324"/>
      <c r="P34" s="315"/>
      <c r="Q34" s="326">
        <v>0</v>
      </c>
      <c r="R34" s="325"/>
      <c r="S34" s="324"/>
      <c r="T34" s="315"/>
      <c r="U34" s="326">
        <v>0</v>
      </c>
      <c r="V34" s="325"/>
      <c r="W34" s="324"/>
      <c r="X34" s="315"/>
      <c r="Y34" s="326">
        <v>0</v>
      </c>
      <c r="Z34" s="325"/>
      <c r="AA34" s="324"/>
      <c r="AB34" s="315"/>
      <c r="AC34" s="326">
        <v>0</v>
      </c>
      <c r="AD34" s="325"/>
      <c r="AE34" s="324"/>
      <c r="AF34" s="315"/>
      <c r="AG34" s="326">
        <v>0</v>
      </c>
      <c r="AH34" s="325"/>
      <c r="AI34" s="324"/>
      <c r="AJ34" s="315"/>
      <c r="AK34" s="326">
        <v>0</v>
      </c>
      <c r="AL34" s="325"/>
      <c r="AM34" s="324"/>
      <c r="AN34" s="315"/>
      <c r="AO34" s="326">
        <v>0</v>
      </c>
      <c r="AP34" s="325"/>
      <c r="AQ34" s="324"/>
      <c r="AR34" s="315"/>
      <c r="AS34" s="326">
        <v>0</v>
      </c>
      <c r="AT34" s="325"/>
      <c r="AU34" s="324"/>
      <c r="AV34" s="315"/>
      <c r="AW34" s="326">
        <v>0</v>
      </c>
      <c r="AX34" s="325"/>
      <c r="AY34" s="324"/>
      <c r="AZ34" s="315"/>
      <c r="BA34" s="109">
        <v>0</v>
      </c>
      <c r="BB34" s="107">
        <v>0</v>
      </c>
      <c r="BC34" s="323">
        <v>47772</v>
      </c>
      <c r="BD34" s="221"/>
    </row>
    <row r="35" spans="1:56" x14ac:dyDescent="0.2">
      <c r="A35" s="330" t="s">
        <v>92</v>
      </c>
      <c r="B35" s="329" t="s">
        <v>97</v>
      </c>
      <c r="C35" s="328" t="s">
        <v>92</v>
      </c>
      <c r="D35" s="327">
        <v>571800</v>
      </c>
      <c r="E35" s="326">
        <v>571800</v>
      </c>
      <c r="F35" s="325">
        <v>571800</v>
      </c>
      <c r="G35" s="324"/>
      <c r="H35" s="315">
        <v>571800</v>
      </c>
      <c r="I35" s="326">
        <v>0</v>
      </c>
      <c r="J35" s="325"/>
      <c r="K35" s="324"/>
      <c r="L35" s="315"/>
      <c r="M35" s="326">
        <v>0</v>
      </c>
      <c r="N35" s="325"/>
      <c r="O35" s="324"/>
      <c r="P35" s="315"/>
      <c r="Q35" s="326">
        <v>0</v>
      </c>
      <c r="R35" s="325"/>
      <c r="S35" s="324"/>
      <c r="T35" s="315"/>
      <c r="U35" s="326">
        <v>0</v>
      </c>
      <c r="V35" s="325"/>
      <c r="W35" s="324"/>
      <c r="X35" s="315"/>
      <c r="Y35" s="326">
        <v>0</v>
      </c>
      <c r="Z35" s="325"/>
      <c r="AA35" s="324"/>
      <c r="AB35" s="315"/>
      <c r="AC35" s="326">
        <v>0</v>
      </c>
      <c r="AD35" s="325"/>
      <c r="AE35" s="324"/>
      <c r="AF35" s="315"/>
      <c r="AG35" s="326">
        <v>0</v>
      </c>
      <c r="AH35" s="325"/>
      <c r="AI35" s="324"/>
      <c r="AJ35" s="315"/>
      <c r="AK35" s="326">
        <v>0</v>
      </c>
      <c r="AL35" s="325"/>
      <c r="AM35" s="324"/>
      <c r="AN35" s="315"/>
      <c r="AO35" s="326">
        <v>0</v>
      </c>
      <c r="AP35" s="325"/>
      <c r="AQ35" s="324"/>
      <c r="AR35" s="315"/>
      <c r="AS35" s="326">
        <v>0</v>
      </c>
      <c r="AT35" s="325"/>
      <c r="AU35" s="324"/>
      <c r="AV35" s="315"/>
      <c r="AW35" s="326">
        <v>0</v>
      </c>
      <c r="AX35" s="325"/>
      <c r="AY35" s="324"/>
      <c r="AZ35" s="315"/>
      <c r="BA35" s="109">
        <v>0</v>
      </c>
      <c r="BB35" s="107">
        <v>0</v>
      </c>
      <c r="BC35" s="323">
        <v>571800</v>
      </c>
      <c r="BD35" s="221"/>
    </row>
    <row r="36" spans="1:56" ht="15" thickBot="1" x14ac:dyDescent="0.25">
      <c r="A36" s="322" t="s">
        <v>92</v>
      </c>
      <c r="B36" s="321" t="s">
        <v>195</v>
      </c>
      <c r="C36" s="320" t="s">
        <v>92</v>
      </c>
      <c r="D36" s="319">
        <v>27545</v>
      </c>
      <c r="E36" s="318">
        <v>27545</v>
      </c>
      <c r="F36" s="317">
        <v>15106</v>
      </c>
      <c r="G36" s="316"/>
      <c r="H36" s="315">
        <v>15106</v>
      </c>
      <c r="I36" s="318">
        <v>0</v>
      </c>
      <c r="J36" s="317"/>
      <c r="K36" s="316"/>
      <c r="L36" s="315"/>
      <c r="M36" s="318">
        <v>0</v>
      </c>
      <c r="N36" s="317"/>
      <c r="O36" s="316"/>
      <c r="P36" s="315"/>
      <c r="Q36" s="318">
        <v>0</v>
      </c>
      <c r="R36" s="317"/>
      <c r="S36" s="316"/>
      <c r="T36" s="315"/>
      <c r="U36" s="318">
        <v>0</v>
      </c>
      <c r="V36" s="317"/>
      <c r="W36" s="316"/>
      <c r="X36" s="315"/>
      <c r="Y36" s="318">
        <v>0</v>
      </c>
      <c r="Z36" s="317"/>
      <c r="AA36" s="316"/>
      <c r="AB36" s="315"/>
      <c r="AC36" s="318">
        <v>0</v>
      </c>
      <c r="AD36" s="317"/>
      <c r="AE36" s="316"/>
      <c r="AF36" s="315"/>
      <c r="AG36" s="318">
        <v>0</v>
      </c>
      <c r="AH36" s="317"/>
      <c r="AI36" s="316"/>
      <c r="AJ36" s="315"/>
      <c r="AK36" s="318">
        <v>0</v>
      </c>
      <c r="AL36" s="317"/>
      <c r="AM36" s="316"/>
      <c r="AN36" s="315"/>
      <c r="AO36" s="318">
        <v>0</v>
      </c>
      <c r="AP36" s="317"/>
      <c r="AQ36" s="316"/>
      <c r="AR36" s="315"/>
      <c r="AS36" s="318">
        <v>0</v>
      </c>
      <c r="AT36" s="317"/>
      <c r="AU36" s="316"/>
      <c r="AV36" s="315"/>
      <c r="AW36" s="318">
        <v>0</v>
      </c>
      <c r="AX36" s="317"/>
      <c r="AY36" s="316"/>
      <c r="AZ36" s="315"/>
      <c r="BA36" s="110">
        <v>0</v>
      </c>
      <c r="BB36" s="108">
        <v>0</v>
      </c>
      <c r="BC36" s="314">
        <v>27545</v>
      </c>
      <c r="BD36" s="221"/>
    </row>
    <row r="37" spans="1:56" s="9" customFormat="1" ht="15" x14ac:dyDescent="0.25">
      <c r="A37" s="114"/>
      <c r="B37" s="88" t="s">
        <v>98</v>
      </c>
      <c r="C37" s="313"/>
      <c r="D37" s="115"/>
      <c r="E37" s="116">
        <f>SUM(E11:E28)</f>
        <v>2000000</v>
      </c>
      <c r="F37" s="117">
        <f>SUM(F11:F28)</f>
        <v>0</v>
      </c>
      <c r="G37" s="312"/>
      <c r="H37" s="118">
        <f>SUM(H11:H28)</f>
        <v>0</v>
      </c>
      <c r="I37" s="116">
        <f>SUM(I11:I28)</f>
        <v>5338840</v>
      </c>
      <c r="J37" s="117">
        <f>SUM(J13:J28)</f>
        <v>0</v>
      </c>
      <c r="K37" s="312"/>
      <c r="L37" s="118">
        <f>SUM(L13:L28)</f>
        <v>0</v>
      </c>
      <c r="M37" s="116">
        <f>SUM(M13:M28)</f>
        <v>994983</v>
      </c>
      <c r="N37" s="117">
        <f>SUM(N13:N28)</f>
        <v>0</v>
      </c>
      <c r="O37" s="312"/>
      <c r="P37" s="118">
        <f>SUM(P13:P28)</f>
        <v>0</v>
      </c>
      <c r="Q37" s="116">
        <f>SUM(Q13:Q28)</f>
        <v>0</v>
      </c>
      <c r="R37" s="117">
        <f>SUM(R13:R28)</f>
        <v>0</v>
      </c>
      <c r="S37" s="312"/>
      <c r="T37" s="118">
        <f>SUM(T13:T28)</f>
        <v>0</v>
      </c>
      <c r="U37" s="116">
        <f>SUM(U13:U28)</f>
        <v>5818200</v>
      </c>
      <c r="V37" s="117">
        <f>SUM(V13:V28)</f>
        <v>0</v>
      </c>
      <c r="W37" s="312"/>
      <c r="X37" s="118">
        <f>SUM(X13:X28)</f>
        <v>0</v>
      </c>
      <c r="Y37" s="116">
        <f>SUM(Y13:Y28)</f>
        <v>0</v>
      </c>
      <c r="Z37" s="117">
        <f>SUM(Z13:Z28)</f>
        <v>0</v>
      </c>
      <c r="AA37" s="312"/>
      <c r="AB37" s="118">
        <f>SUM(AB13:AB28)</f>
        <v>0</v>
      </c>
      <c r="AC37" s="116">
        <f>SUM(AC13:AC28)</f>
        <v>1500000</v>
      </c>
      <c r="AD37" s="117">
        <f>SUM(AD13:AD28)</f>
        <v>0</v>
      </c>
      <c r="AE37" s="312"/>
      <c r="AF37" s="118">
        <f>SUM(AF13:AF28)</f>
        <v>0</v>
      </c>
      <c r="AG37" s="116">
        <f>SUM(AG13:AG28)</f>
        <v>1976500</v>
      </c>
      <c r="AH37" s="117">
        <f>SUM(AH13:AH28)</f>
        <v>0</v>
      </c>
      <c r="AI37" s="312"/>
      <c r="AJ37" s="118">
        <f>SUM(AJ13:AJ28)</f>
        <v>0</v>
      </c>
      <c r="AK37" s="116">
        <f>SUM(AK13:AK28)</f>
        <v>0</v>
      </c>
      <c r="AL37" s="117">
        <f>SUM(AL13:AL28)</f>
        <v>0</v>
      </c>
      <c r="AM37" s="312"/>
      <c r="AN37" s="118">
        <f>SUM(AN13:AN28)</f>
        <v>0</v>
      </c>
      <c r="AO37" s="116">
        <f>SUM(AO13:AO28)</f>
        <v>2681700</v>
      </c>
      <c r="AP37" s="117">
        <f>SUM(AP13:AP28)</f>
        <v>0</v>
      </c>
      <c r="AQ37" s="312"/>
      <c r="AR37" s="118">
        <f>SUM(AR13:AR28)</f>
        <v>0</v>
      </c>
      <c r="AS37" s="116">
        <f>SUM(AS13:AS28)</f>
        <v>6020800</v>
      </c>
      <c r="AT37" s="117">
        <f>SUM(AT13:AT28)</f>
        <v>0</v>
      </c>
      <c r="AU37" s="312"/>
      <c r="AV37" s="118">
        <f>SUM(AV13:AV28)</f>
        <v>0</v>
      </c>
      <c r="AW37" s="116">
        <f>SUM(AW13:AW28)</f>
        <v>1500000</v>
      </c>
      <c r="AX37" s="117">
        <f>SUM(AX13:AX28)</f>
        <v>0</v>
      </c>
      <c r="AY37" s="312"/>
      <c r="AZ37" s="118">
        <f>SUM(AZ13:AZ28)</f>
        <v>0</v>
      </c>
      <c r="BA37" s="119">
        <f>SUM(BA13:BA28)</f>
        <v>0</v>
      </c>
      <c r="BB37" s="120">
        <f>SUM(BB13:BB28)</f>
        <v>0</v>
      </c>
      <c r="BC37" s="121">
        <f t="shared" ref="BC37:BC39" si="0">SUM(E37,I37,M37,Q37,U37,Y37,AC37,AG37,AK37,AO37,AS37,AW37)</f>
        <v>27831023</v>
      </c>
      <c r="BD37" s="307"/>
    </row>
    <row r="38" spans="1:56" s="9" customFormat="1" ht="15" x14ac:dyDescent="0.25">
      <c r="A38" s="133"/>
      <c r="B38" s="134" t="s">
        <v>99</v>
      </c>
      <c r="C38" s="311"/>
      <c r="D38" s="135"/>
      <c r="E38" s="136">
        <f>E30</f>
        <v>34641</v>
      </c>
      <c r="F38" s="137">
        <f>F30</f>
        <v>34641</v>
      </c>
      <c r="G38" s="310"/>
      <c r="H38" s="138">
        <f>H30</f>
        <v>34641</v>
      </c>
      <c r="I38" s="136">
        <f>I30</f>
        <v>34641</v>
      </c>
      <c r="J38" s="137">
        <f>J30</f>
        <v>0</v>
      </c>
      <c r="K38" s="310"/>
      <c r="L38" s="138">
        <f>L30</f>
        <v>0</v>
      </c>
      <c r="M38" s="136">
        <f>M30</f>
        <v>34641</v>
      </c>
      <c r="N38" s="137">
        <f>N30</f>
        <v>0</v>
      </c>
      <c r="O38" s="310"/>
      <c r="P38" s="138">
        <f>P30</f>
        <v>0</v>
      </c>
      <c r="Q38" s="136">
        <f>Q30</f>
        <v>34641</v>
      </c>
      <c r="R38" s="137">
        <f>R30</f>
        <v>0</v>
      </c>
      <c r="S38" s="310"/>
      <c r="T38" s="138">
        <f>T30</f>
        <v>0</v>
      </c>
      <c r="U38" s="136">
        <f>U30</f>
        <v>34641</v>
      </c>
      <c r="V38" s="137">
        <f>V30</f>
        <v>0</v>
      </c>
      <c r="W38" s="310"/>
      <c r="X38" s="138">
        <f>X30</f>
        <v>0</v>
      </c>
      <c r="Y38" s="136">
        <f>Y30</f>
        <v>34641</v>
      </c>
      <c r="Z38" s="137">
        <f>Z30</f>
        <v>0</v>
      </c>
      <c r="AA38" s="310"/>
      <c r="AB38" s="138">
        <f>AB30</f>
        <v>0</v>
      </c>
      <c r="AC38" s="136">
        <f>AC30</f>
        <v>34641</v>
      </c>
      <c r="AD38" s="137">
        <f>AD30</f>
        <v>0</v>
      </c>
      <c r="AE38" s="310"/>
      <c r="AF38" s="138">
        <f>AF30</f>
        <v>0</v>
      </c>
      <c r="AG38" s="136">
        <f>AG30</f>
        <v>34641</v>
      </c>
      <c r="AH38" s="137">
        <f>AH30</f>
        <v>0</v>
      </c>
      <c r="AI38" s="310"/>
      <c r="AJ38" s="138">
        <f>AJ30</f>
        <v>0</v>
      </c>
      <c r="AK38" s="136">
        <f>AK30</f>
        <v>34641</v>
      </c>
      <c r="AL38" s="137">
        <f>AL30</f>
        <v>0</v>
      </c>
      <c r="AM38" s="310"/>
      <c r="AN38" s="138">
        <f>AN30</f>
        <v>0</v>
      </c>
      <c r="AO38" s="136">
        <f>AO30</f>
        <v>34641</v>
      </c>
      <c r="AP38" s="137">
        <f>AP30</f>
        <v>0</v>
      </c>
      <c r="AQ38" s="310"/>
      <c r="AR38" s="138">
        <f>AR30</f>
        <v>0</v>
      </c>
      <c r="AS38" s="136">
        <f>AS30</f>
        <v>34641</v>
      </c>
      <c r="AT38" s="137">
        <f>AT30</f>
        <v>0</v>
      </c>
      <c r="AU38" s="310"/>
      <c r="AV38" s="138">
        <f>AV30</f>
        <v>0</v>
      </c>
      <c r="AW38" s="136">
        <f>AW30</f>
        <v>34641</v>
      </c>
      <c r="AX38" s="137">
        <f>AX30</f>
        <v>0</v>
      </c>
      <c r="AY38" s="310"/>
      <c r="AZ38" s="138">
        <f>AZ30</f>
        <v>0</v>
      </c>
      <c r="BA38" s="139">
        <f>BA30</f>
        <v>0</v>
      </c>
      <c r="BB38" s="140">
        <f>BB30</f>
        <v>0</v>
      </c>
      <c r="BC38" s="141">
        <f t="shared" si="0"/>
        <v>415692</v>
      </c>
      <c r="BD38" s="307"/>
    </row>
    <row r="39" spans="1:56" s="9" customFormat="1" ht="15.75" thickBot="1" x14ac:dyDescent="0.3">
      <c r="A39" s="122"/>
      <c r="B39" s="96" t="s">
        <v>100</v>
      </c>
      <c r="C39" s="309"/>
      <c r="D39" s="123"/>
      <c r="E39" s="124">
        <f>SUM(E31:E36)</f>
        <v>1534630</v>
      </c>
      <c r="F39" s="125">
        <f>SUM(F31:F36)</f>
        <v>1521776</v>
      </c>
      <c r="G39" s="308"/>
      <c r="H39" s="126">
        <f>SUM(H31:H36)</f>
        <v>830806</v>
      </c>
      <c r="I39" s="124">
        <f>SUM(I31:I36)</f>
        <v>713885</v>
      </c>
      <c r="J39" s="125">
        <f>SUM(J31:J36)</f>
        <v>0</v>
      </c>
      <c r="K39" s="308"/>
      <c r="L39" s="126">
        <f>SUM(L31:L36)</f>
        <v>0</v>
      </c>
      <c r="M39" s="124">
        <f>SUM(M31:M36)</f>
        <v>713885</v>
      </c>
      <c r="N39" s="125">
        <f>SUM(N31:N36)</f>
        <v>0</v>
      </c>
      <c r="O39" s="308"/>
      <c r="P39" s="126">
        <f>SUM(P31:P36)</f>
        <v>0</v>
      </c>
      <c r="Q39" s="124">
        <f>SUM(Q31:Q36)</f>
        <v>907013</v>
      </c>
      <c r="R39" s="125">
        <f>SUM(R31:R36)</f>
        <v>0</v>
      </c>
      <c r="S39" s="308"/>
      <c r="T39" s="126">
        <f>SUM(T31:T36)</f>
        <v>0</v>
      </c>
      <c r="U39" s="124">
        <f>SUM(U31:U36)</f>
        <v>710885</v>
      </c>
      <c r="V39" s="125">
        <f>SUM(V31:V36)</f>
        <v>0</v>
      </c>
      <c r="W39" s="308"/>
      <c r="X39" s="126">
        <f>SUM(X31:X36)</f>
        <v>0</v>
      </c>
      <c r="Y39" s="124">
        <f>SUM(Y31:Y36)</f>
        <v>710885</v>
      </c>
      <c r="Z39" s="125">
        <f>SUM(Z31:Z36)</f>
        <v>0</v>
      </c>
      <c r="AA39" s="308"/>
      <c r="AB39" s="126">
        <f>SUM(AB31:AB36)</f>
        <v>0</v>
      </c>
      <c r="AC39" s="124">
        <f>SUM(AC31:AC36)</f>
        <v>907013</v>
      </c>
      <c r="AD39" s="125">
        <f>SUM(AD31:AD36)</f>
        <v>0</v>
      </c>
      <c r="AE39" s="308"/>
      <c r="AF39" s="126">
        <f>SUM(AF31:AF36)</f>
        <v>0</v>
      </c>
      <c r="AG39" s="124">
        <f>SUM(AG31:AG36)</f>
        <v>710885</v>
      </c>
      <c r="AH39" s="125">
        <f>SUM(AH31:AH36)</f>
        <v>0</v>
      </c>
      <c r="AI39" s="308"/>
      <c r="AJ39" s="126">
        <f>SUM(AJ31:AJ36)</f>
        <v>0</v>
      </c>
      <c r="AK39" s="124">
        <f>SUM(AK31:AK36)</f>
        <v>710885</v>
      </c>
      <c r="AL39" s="125">
        <f>SUM(AL31:AL36)</f>
        <v>0</v>
      </c>
      <c r="AM39" s="308"/>
      <c r="AN39" s="126">
        <f>SUM(AN31:AN36)</f>
        <v>0</v>
      </c>
      <c r="AO39" s="124">
        <f>SUM(AO31:AO36)</f>
        <v>907014</v>
      </c>
      <c r="AP39" s="125">
        <f>SUM(AP31:AP36)</f>
        <v>0</v>
      </c>
      <c r="AQ39" s="308"/>
      <c r="AR39" s="126">
        <f>SUM(AR31:AR36)</f>
        <v>0</v>
      </c>
      <c r="AS39" s="124">
        <f>SUM(AS31:AS36)</f>
        <v>710885</v>
      </c>
      <c r="AT39" s="125">
        <f>SUM(AT31:AT36)</f>
        <v>0</v>
      </c>
      <c r="AU39" s="308"/>
      <c r="AV39" s="126">
        <f>SUM(AV31:AV36)</f>
        <v>0</v>
      </c>
      <c r="AW39" s="124">
        <f>SUM(AW31:AW36)</f>
        <v>710885</v>
      </c>
      <c r="AX39" s="125">
        <f>SUM(AX31:AX36)</f>
        <v>0</v>
      </c>
      <c r="AY39" s="308"/>
      <c r="AZ39" s="126">
        <f>SUM(AZ31:AZ36)</f>
        <v>0</v>
      </c>
      <c r="BA39" s="127">
        <f>SUM(BA31:BA36)</f>
        <v>0</v>
      </c>
      <c r="BB39" s="128">
        <f>SUM(BB31:BB36)</f>
        <v>0</v>
      </c>
      <c r="BC39" s="129">
        <f t="shared" si="0"/>
        <v>9948750</v>
      </c>
      <c r="BD39" s="307"/>
    </row>
    <row r="40" spans="1:56" s="9" customFormat="1" ht="15.75" thickBot="1" x14ac:dyDescent="0.3">
      <c r="A40" s="542" t="s">
        <v>101</v>
      </c>
      <c r="B40" s="543"/>
      <c r="C40" s="306"/>
      <c r="D40" s="130">
        <f>SUM(D10:D36)</f>
        <v>38195465</v>
      </c>
      <c r="E40" s="111">
        <f>SUM(E10:E36)</f>
        <v>3569271</v>
      </c>
      <c r="F40" s="112">
        <f>SUM(F10:F36)</f>
        <v>1556417</v>
      </c>
      <c r="G40" s="305"/>
      <c r="H40" s="113">
        <f>SUM(H10:H36)</f>
        <v>865447</v>
      </c>
      <c r="I40" s="111">
        <f>SUM(I10:I36)</f>
        <v>6087366</v>
      </c>
      <c r="J40" s="112">
        <f>SUM(J10:J36)</f>
        <v>0</v>
      </c>
      <c r="K40" s="305"/>
      <c r="L40" s="113">
        <f>SUM(L10:L36)</f>
        <v>0</v>
      </c>
      <c r="M40" s="111">
        <f>SUM(M10:M36)</f>
        <v>1743509</v>
      </c>
      <c r="N40" s="112">
        <f>SUM(N10:N36)</f>
        <v>0</v>
      </c>
      <c r="O40" s="305"/>
      <c r="P40" s="113">
        <f>SUM(P10:P36)</f>
        <v>0</v>
      </c>
      <c r="Q40" s="111">
        <f>SUM(Q10:Q36)</f>
        <v>941654</v>
      </c>
      <c r="R40" s="112">
        <f>SUM(R10:R36)</f>
        <v>0</v>
      </c>
      <c r="S40" s="305"/>
      <c r="T40" s="113">
        <f>SUM(T10:T36)</f>
        <v>0</v>
      </c>
      <c r="U40" s="111">
        <f>SUM(U10:U36)</f>
        <v>6563726</v>
      </c>
      <c r="V40" s="112">
        <f>SUM(V10:V36)</f>
        <v>0</v>
      </c>
      <c r="W40" s="305"/>
      <c r="X40" s="113">
        <f>SUM(X10:X36)</f>
        <v>0</v>
      </c>
      <c r="Y40" s="111">
        <f>SUM(Y10:Y36)</f>
        <v>745526</v>
      </c>
      <c r="Z40" s="112">
        <f>SUM(Z10:Z36)</f>
        <v>0</v>
      </c>
      <c r="AA40" s="305"/>
      <c r="AB40" s="113">
        <f>SUM(AB10:AB36)</f>
        <v>0</v>
      </c>
      <c r="AC40" s="111">
        <f>SUM(AC10:AC36)</f>
        <v>2441654</v>
      </c>
      <c r="AD40" s="112">
        <f>SUM(AD10:AD36)</f>
        <v>0</v>
      </c>
      <c r="AE40" s="305"/>
      <c r="AF40" s="113">
        <f>SUM(AF10:AF36)</f>
        <v>0</v>
      </c>
      <c r="AG40" s="111">
        <f>SUM(AG10:AG36)</f>
        <v>2722026</v>
      </c>
      <c r="AH40" s="112">
        <f>SUM(AH10:AH36)</f>
        <v>0</v>
      </c>
      <c r="AI40" s="305"/>
      <c r="AJ40" s="113">
        <f>SUM(AJ10:AJ36)</f>
        <v>0</v>
      </c>
      <c r="AK40" s="111">
        <f>SUM(AK10:AK36)</f>
        <v>745526</v>
      </c>
      <c r="AL40" s="112">
        <f>SUM(AL10:AL36)</f>
        <v>0</v>
      </c>
      <c r="AM40" s="305"/>
      <c r="AN40" s="113">
        <f>SUM(AN10:AN36)</f>
        <v>0</v>
      </c>
      <c r="AO40" s="111">
        <f>SUM(AO10:AO36)</f>
        <v>3623355</v>
      </c>
      <c r="AP40" s="112">
        <f>SUM(AP10:AP36)</f>
        <v>0</v>
      </c>
      <c r="AQ40" s="305"/>
      <c r="AR40" s="113">
        <f>SUM(AR10:AR36)</f>
        <v>0</v>
      </c>
      <c r="AS40" s="111">
        <f>SUM(AS10:AS36)</f>
        <v>6766326</v>
      </c>
      <c r="AT40" s="112">
        <f>SUM(AT10:AT36)</f>
        <v>0</v>
      </c>
      <c r="AU40" s="305"/>
      <c r="AV40" s="113">
        <f>SUM(AV10:AV36)</f>
        <v>0</v>
      </c>
      <c r="AW40" s="111">
        <f>SUM(AW10:AW36)</f>
        <v>2245526</v>
      </c>
      <c r="AX40" s="112">
        <f>SUM(AX10:AX36)</f>
        <v>0</v>
      </c>
      <c r="AY40" s="305"/>
      <c r="AZ40" s="113">
        <f>SUM(AZ10:AZ36)</f>
        <v>0</v>
      </c>
      <c r="BA40" s="102">
        <f>SUM(BA10:BA36)</f>
        <v>0</v>
      </c>
      <c r="BB40" s="103">
        <f>SUM(BB10:BB36)</f>
        <v>0</v>
      </c>
      <c r="BC40" s="25">
        <f>SUM(BC10:BC36)</f>
        <v>38195465</v>
      </c>
      <c r="BD40" s="304"/>
    </row>
    <row r="41" spans="1:56" ht="15" thickTop="1" x14ac:dyDescent="0.2">
      <c r="A41" s="303"/>
      <c r="B41" s="302" t="s">
        <v>102</v>
      </c>
      <c r="C41" s="301"/>
      <c r="D41" s="300"/>
      <c r="E41" s="299">
        <f>E40</f>
        <v>3569271</v>
      </c>
      <c r="F41" s="298"/>
      <c r="G41" s="297"/>
      <c r="H41" s="296"/>
      <c r="I41" s="299">
        <f>SUM(E41,I40)</f>
        <v>9656637</v>
      </c>
      <c r="J41" s="298"/>
      <c r="K41" s="297"/>
      <c r="L41" s="296"/>
      <c r="M41" s="299">
        <f>SUM(I41,M40)</f>
        <v>11400146</v>
      </c>
      <c r="N41" s="298"/>
      <c r="O41" s="297"/>
      <c r="P41" s="296"/>
      <c r="Q41" s="299">
        <f>SUM(M41,Q40)</f>
        <v>12341800</v>
      </c>
      <c r="R41" s="298"/>
      <c r="S41" s="297"/>
      <c r="T41" s="296"/>
      <c r="U41" s="299">
        <f>SUM(Q41,U40)</f>
        <v>18905526</v>
      </c>
      <c r="V41" s="298"/>
      <c r="W41" s="297"/>
      <c r="X41" s="296"/>
      <c r="Y41" s="299">
        <f>SUM(U41,Y40)</f>
        <v>19651052</v>
      </c>
      <c r="Z41" s="298"/>
      <c r="AA41" s="297"/>
      <c r="AB41" s="296"/>
      <c r="AC41" s="299">
        <f>SUM(Y41,AC40)</f>
        <v>22092706</v>
      </c>
      <c r="AD41" s="298"/>
      <c r="AE41" s="297"/>
      <c r="AF41" s="296"/>
      <c r="AG41" s="299">
        <f>SUM(AC41,AG40)</f>
        <v>24814732</v>
      </c>
      <c r="AH41" s="298"/>
      <c r="AI41" s="297"/>
      <c r="AJ41" s="296"/>
      <c r="AK41" s="299">
        <f>SUM(AG41,AK40)</f>
        <v>25560258</v>
      </c>
      <c r="AL41" s="298"/>
      <c r="AM41" s="297"/>
      <c r="AN41" s="296"/>
      <c r="AO41" s="299">
        <f>SUM(AK41,AO40)</f>
        <v>29183613</v>
      </c>
      <c r="AP41" s="298"/>
      <c r="AQ41" s="297"/>
      <c r="AR41" s="296"/>
      <c r="AS41" s="299">
        <f>SUM(AO41,AS40)</f>
        <v>35949939</v>
      </c>
      <c r="AT41" s="298"/>
      <c r="AU41" s="297"/>
      <c r="AV41" s="296"/>
      <c r="AW41" s="299">
        <f>SUM(AS41,AW40)</f>
        <v>38195465</v>
      </c>
      <c r="AX41" s="298"/>
      <c r="AY41" s="297"/>
      <c r="AZ41" s="296"/>
      <c r="BA41" s="296"/>
      <c r="BB41" s="296"/>
      <c r="BC41" s="287"/>
    </row>
    <row r="42" spans="1:56" x14ac:dyDescent="0.2">
      <c r="A42" s="295"/>
      <c r="B42" s="294" t="s">
        <v>103</v>
      </c>
      <c r="C42" s="293"/>
      <c r="D42" s="292"/>
      <c r="E42" s="291"/>
      <c r="F42" s="289">
        <f>F40</f>
        <v>1556417</v>
      </c>
      <c r="G42" s="290"/>
      <c r="H42" s="288"/>
      <c r="I42" s="291"/>
      <c r="J42" s="289">
        <f>SUM(F42,J40)</f>
        <v>1556417</v>
      </c>
      <c r="K42" s="290"/>
      <c r="L42" s="288"/>
      <c r="M42" s="291"/>
      <c r="N42" s="289">
        <f>SUM(J42,N40)</f>
        <v>1556417</v>
      </c>
      <c r="O42" s="290"/>
      <c r="P42" s="288"/>
      <c r="Q42" s="291"/>
      <c r="R42" s="289">
        <f>SUM(N42,R40)</f>
        <v>1556417</v>
      </c>
      <c r="S42" s="290"/>
      <c r="T42" s="288"/>
      <c r="U42" s="291"/>
      <c r="V42" s="289">
        <f>SUM(R42,V40)</f>
        <v>1556417</v>
      </c>
      <c r="W42" s="290"/>
      <c r="X42" s="288"/>
      <c r="Y42" s="291"/>
      <c r="Z42" s="289">
        <f>SUM(V42,Z40)</f>
        <v>1556417</v>
      </c>
      <c r="AA42" s="290"/>
      <c r="AB42" s="288"/>
      <c r="AC42" s="291"/>
      <c r="AD42" s="289">
        <f>SUM(Z42,AD40)</f>
        <v>1556417</v>
      </c>
      <c r="AE42" s="290"/>
      <c r="AF42" s="288"/>
      <c r="AG42" s="291"/>
      <c r="AH42" s="289">
        <f>SUM(AD42,AH40)</f>
        <v>1556417</v>
      </c>
      <c r="AI42" s="290"/>
      <c r="AJ42" s="288"/>
      <c r="AK42" s="291"/>
      <c r="AL42" s="289">
        <f>SUM(AH42,AL40)</f>
        <v>1556417</v>
      </c>
      <c r="AM42" s="290"/>
      <c r="AN42" s="288"/>
      <c r="AO42" s="291"/>
      <c r="AP42" s="289">
        <f>SUM(AL42,AP40)</f>
        <v>1556417</v>
      </c>
      <c r="AQ42" s="290"/>
      <c r="AR42" s="288"/>
      <c r="AS42" s="291"/>
      <c r="AT42" s="289">
        <f>SUM(AP42,AT40)</f>
        <v>1556417</v>
      </c>
      <c r="AU42" s="290"/>
      <c r="AV42" s="288"/>
      <c r="AW42" s="291"/>
      <c r="AX42" s="289">
        <f>+AT42+AX40</f>
        <v>1556417</v>
      </c>
      <c r="AY42" s="290"/>
      <c r="AZ42" s="288"/>
      <c r="BA42" s="289">
        <f>AX42+BA40</f>
        <v>1556417</v>
      </c>
      <c r="BB42" s="288"/>
      <c r="BC42" s="287"/>
    </row>
    <row r="43" spans="1:56" ht="15" thickBot="1" x14ac:dyDescent="0.25">
      <c r="A43" s="286"/>
      <c r="B43" s="285" t="s">
        <v>104</v>
      </c>
      <c r="C43" s="284"/>
      <c r="D43" s="283"/>
      <c r="E43" s="282"/>
      <c r="F43" s="280"/>
      <c r="G43" s="281"/>
      <c r="H43" s="279">
        <f>H40</f>
        <v>865447</v>
      </c>
      <c r="I43" s="282"/>
      <c r="J43" s="280"/>
      <c r="K43" s="281"/>
      <c r="L43" s="279">
        <f>SUM(H43,L40)</f>
        <v>865447</v>
      </c>
      <c r="M43" s="282"/>
      <c r="N43" s="280"/>
      <c r="O43" s="281"/>
      <c r="P43" s="279">
        <f>SUM(L43,P40)</f>
        <v>865447</v>
      </c>
      <c r="Q43" s="282"/>
      <c r="R43" s="280"/>
      <c r="S43" s="281"/>
      <c r="T43" s="279">
        <f>SUM(P43,T40)</f>
        <v>865447</v>
      </c>
      <c r="U43" s="282"/>
      <c r="V43" s="280"/>
      <c r="W43" s="281"/>
      <c r="X43" s="279">
        <f>SUM(T43,X40)</f>
        <v>865447</v>
      </c>
      <c r="Y43" s="282"/>
      <c r="Z43" s="280"/>
      <c r="AA43" s="281"/>
      <c r="AB43" s="279">
        <f>SUM(X43,AB40)</f>
        <v>865447</v>
      </c>
      <c r="AC43" s="282"/>
      <c r="AD43" s="280"/>
      <c r="AE43" s="281"/>
      <c r="AF43" s="279">
        <f>SUM(AB43,AF40)</f>
        <v>865447</v>
      </c>
      <c r="AG43" s="282"/>
      <c r="AH43" s="280"/>
      <c r="AI43" s="281"/>
      <c r="AJ43" s="279">
        <f>SUM(AF43,AJ40)</f>
        <v>865447</v>
      </c>
      <c r="AK43" s="282"/>
      <c r="AL43" s="280"/>
      <c r="AM43" s="281"/>
      <c r="AN43" s="279">
        <f>SUM(AJ43,AN40)</f>
        <v>865447</v>
      </c>
      <c r="AO43" s="282"/>
      <c r="AP43" s="280"/>
      <c r="AQ43" s="281"/>
      <c r="AR43" s="279">
        <f>SUM(AN43,AR40)</f>
        <v>865447</v>
      </c>
      <c r="AS43" s="282"/>
      <c r="AT43" s="280"/>
      <c r="AU43" s="281"/>
      <c r="AV43" s="279">
        <f>SUM(AR43,AV40)</f>
        <v>865447</v>
      </c>
      <c r="AW43" s="282"/>
      <c r="AX43" s="280"/>
      <c r="AY43" s="281"/>
      <c r="AZ43" s="279">
        <f>SUM(AV43,AZ40)</f>
        <v>865447</v>
      </c>
      <c r="BA43" s="280"/>
      <c r="BB43" s="279">
        <f>SUM(AZ43,BB40)</f>
        <v>865447</v>
      </c>
      <c r="BC43" s="221"/>
    </row>
    <row r="44" spans="1:56" ht="15" customHeight="1" thickTop="1" x14ac:dyDescent="0.4">
      <c r="E44" s="535"/>
      <c r="F44" s="536"/>
      <c r="G44" s="536"/>
      <c r="H44" s="537"/>
      <c r="I44" s="535"/>
      <c r="J44" s="536"/>
      <c r="K44" s="536"/>
      <c r="L44" s="537"/>
      <c r="M44" s="535"/>
      <c r="N44" s="536"/>
      <c r="O44" s="536"/>
      <c r="P44" s="537"/>
      <c r="Q44" s="535"/>
      <c r="R44" s="536"/>
      <c r="S44" s="536"/>
      <c r="T44" s="537"/>
      <c r="U44" s="535"/>
      <c r="V44" s="536"/>
      <c r="W44" s="536"/>
      <c r="X44" s="537"/>
      <c r="Y44" s="535"/>
      <c r="Z44" s="536"/>
      <c r="AA44" s="536"/>
      <c r="AB44" s="537"/>
      <c r="AC44" s="535"/>
      <c r="AD44" s="536"/>
      <c r="AE44" s="536"/>
      <c r="AF44" s="537"/>
      <c r="AG44" s="535"/>
      <c r="AH44" s="536"/>
      <c r="AI44" s="536"/>
      <c r="AJ44" s="537"/>
      <c r="AK44" s="535"/>
      <c r="AL44" s="536"/>
      <c r="AM44" s="536"/>
      <c r="AN44" s="537"/>
      <c r="AO44" s="535"/>
      <c r="AP44" s="536"/>
      <c r="AQ44" s="536"/>
      <c r="AR44" s="537"/>
      <c r="AS44" s="535"/>
      <c r="AT44" s="536"/>
      <c r="AU44" s="536"/>
      <c r="AV44" s="537"/>
      <c r="AW44" s="535"/>
      <c r="AX44" s="536"/>
      <c r="AY44" s="536"/>
      <c r="AZ44" s="537"/>
      <c r="BA44" s="154"/>
      <c r="BB44" s="540"/>
    </row>
    <row r="45" spans="1:56" ht="15" customHeight="1" thickBot="1" x14ac:dyDescent="0.45">
      <c r="E45" s="538"/>
      <c r="F45" s="538"/>
      <c r="G45" s="538"/>
      <c r="H45" s="539"/>
      <c r="I45" s="538"/>
      <c r="J45" s="538"/>
      <c r="K45" s="538"/>
      <c r="L45" s="539"/>
      <c r="M45" s="538"/>
      <c r="N45" s="538"/>
      <c r="O45" s="538"/>
      <c r="P45" s="539"/>
      <c r="Q45" s="538"/>
      <c r="R45" s="538"/>
      <c r="S45" s="538"/>
      <c r="T45" s="539"/>
      <c r="U45" s="538"/>
      <c r="V45" s="538"/>
      <c r="W45" s="538"/>
      <c r="X45" s="539"/>
      <c r="Y45" s="538"/>
      <c r="Z45" s="538"/>
      <c r="AA45" s="538"/>
      <c r="AB45" s="539"/>
      <c r="AC45" s="538"/>
      <c r="AD45" s="538"/>
      <c r="AE45" s="538"/>
      <c r="AF45" s="539"/>
      <c r="AG45" s="538"/>
      <c r="AH45" s="538"/>
      <c r="AI45" s="538"/>
      <c r="AJ45" s="539"/>
      <c r="AK45" s="538"/>
      <c r="AL45" s="538"/>
      <c r="AM45" s="538"/>
      <c r="AN45" s="539"/>
      <c r="AO45" s="538"/>
      <c r="AP45" s="538"/>
      <c r="AQ45" s="538"/>
      <c r="AR45" s="539"/>
      <c r="AS45" s="538"/>
      <c r="AT45" s="538"/>
      <c r="AU45" s="538"/>
      <c r="AV45" s="539"/>
      <c r="AW45" s="538"/>
      <c r="AX45" s="538"/>
      <c r="AY45" s="538"/>
      <c r="AZ45" s="539"/>
      <c r="BA45" s="155"/>
      <c r="BB45" s="541"/>
    </row>
    <row r="46" spans="1:56" x14ac:dyDescent="0.2">
      <c r="T46" s="221"/>
    </row>
    <row r="48" spans="1:56" x14ac:dyDescent="0.2">
      <c r="D48" s="278"/>
      <c r="E48" s="221"/>
    </row>
    <row r="49" spans="5:5" x14ac:dyDescent="0.2">
      <c r="E49" s="221"/>
    </row>
    <row r="50" spans="5:5" x14ac:dyDescent="0.2">
      <c r="E50" s="221"/>
    </row>
    <row r="51" spans="5:5" x14ac:dyDescent="0.2">
      <c r="E51" s="221"/>
    </row>
    <row r="52" spans="5:5" x14ac:dyDescent="0.2">
      <c r="E52" s="221"/>
    </row>
    <row r="53" spans="5:5" x14ac:dyDescent="0.2">
      <c r="E53" s="221"/>
    </row>
    <row r="54" spans="5:5" x14ac:dyDescent="0.2">
      <c r="E54" s="221"/>
    </row>
    <row r="55" spans="5:5" x14ac:dyDescent="0.2">
      <c r="E55" s="221"/>
    </row>
    <row r="56" spans="5:5" x14ac:dyDescent="0.2">
      <c r="E56" s="221"/>
    </row>
  </sheetData>
  <autoFilter ref="A9:BD45" xr:uid="{20D189A2-C5E2-4F44-B326-EA17F866D0B3}"/>
  <mergeCells count="70">
    <mergeCell ref="E3:H4"/>
    <mergeCell ref="I3:L4"/>
    <mergeCell ref="M3:P4"/>
    <mergeCell ref="Q3:T4"/>
    <mergeCell ref="U3:X4"/>
    <mergeCell ref="Y3:AB4"/>
    <mergeCell ref="AC3:AF4"/>
    <mergeCell ref="AG3:AJ4"/>
    <mergeCell ref="AK3:AN4"/>
    <mergeCell ref="AO3:AR4"/>
    <mergeCell ref="AS3:AV4"/>
    <mergeCell ref="AW3:AZ4"/>
    <mergeCell ref="BA3:BB4"/>
    <mergeCell ref="C5:C9"/>
    <mergeCell ref="D5:D9"/>
    <mergeCell ref="E5:E9"/>
    <mergeCell ref="F5:F9"/>
    <mergeCell ref="H5:H9"/>
    <mergeCell ref="I5:I9"/>
    <mergeCell ref="J5:J9"/>
    <mergeCell ref="L5:L9"/>
    <mergeCell ref="M5:M9"/>
    <mergeCell ref="N5:N9"/>
    <mergeCell ref="P5:P9"/>
    <mergeCell ref="Q5:Q9"/>
    <mergeCell ref="R5:R9"/>
    <mergeCell ref="T5:T9"/>
    <mergeCell ref="U5:U9"/>
    <mergeCell ref="V5:V9"/>
    <mergeCell ref="X5:X9"/>
    <mergeCell ref="Y5:Y9"/>
    <mergeCell ref="AH5:AH9"/>
    <mergeCell ref="AJ5:AJ9"/>
    <mergeCell ref="AK5:AK9"/>
    <mergeCell ref="AL5:AL9"/>
    <mergeCell ref="Z5:Z9"/>
    <mergeCell ref="AB5:AB9"/>
    <mergeCell ref="AC5:AC9"/>
    <mergeCell ref="AD5:AD9"/>
    <mergeCell ref="AF5:AF9"/>
    <mergeCell ref="A6:B6"/>
    <mergeCell ref="A7:B7"/>
    <mergeCell ref="BA5:BA9"/>
    <mergeCell ref="BB5:BB9"/>
    <mergeCell ref="BC5:BC9"/>
    <mergeCell ref="AT5:AT9"/>
    <mergeCell ref="AV5:AV9"/>
    <mergeCell ref="AW5:AW9"/>
    <mergeCell ref="AX5:AX9"/>
    <mergeCell ref="AZ5:AZ9"/>
    <mergeCell ref="AN5:AN9"/>
    <mergeCell ref="AO5:AO9"/>
    <mergeCell ref="AP5:AP9"/>
    <mergeCell ref="AR5:AR9"/>
    <mergeCell ref="AS5:AS9"/>
    <mergeCell ref="AG5:AG9"/>
    <mergeCell ref="A40:B40"/>
    <mergeCell ref="E44:H45"/>
    <mergeCell ref="I44:L45"/>
    <mergeCell ref="M44:P45"/>
    <mergeCell ref="Q44:T45"/>
    <mergeCell ref="U44:X45"/>
    <mergeCell ref="AW44:AZ45"/>
    <mergeCell ref="BB44:BB45"/>
    <mergeCell ref="Y44:AB45"/>
    <mergeCell ref="AC44:AF45"/>
    <mergeCell ref="AG44:AJ45"/>
    <mergeCell ref="AK44:AN45"/>
    <mergeCell ref="AO44:AR45"/>
    <mergeCell ref="AS44:AV4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E7D1-2BEB-473B-BB5F-08FF35F82E5B}">
  <dimension ref="A6:BG62"/>
  <sheetViews>
    <sheetView topLeftCell="A20" zoomScaleNormal="100" workbookViewId="0">
      <pane xSplit="3" topLeftCell="AW1" activePane="topRight" state="frozen"/>
      <selection activeCell="A4" sqref="A4"/>
      <selection pane="topRight" activeCell="BG58" sqref="BG58"/>
    </sheetView>
  </sheetViews>
  <sheetFormatPr defaultColWidth="9.140625" defaultRowHeight="14.25" x14ac:dyDescent="0.2"/>
  <cols>
    <col min="1" max="1" width="64.42578125" style="219" bestFit="1" customWidth="1"/>
    <col min="2" max="2" width="17.85546875" style="222" customWidth="1"/>
    <col min="3" max="5" width="17.85546875" style="221" customWidth="1"/>
    <col min="6" max="7" width="16.28515625" style="220" customWidth="1"/>
    <col min="8" max="8" width="16.28515625" style="220" hidden="1" customWidth="1"/>
    <col min="9" max="11" width="16.28515625" style="220" customWidth="1"/>
    <col min="12" max="12" width="16.28515625" style="220" hidden="1" customWidth="1"/>
    <col min="13" max="15" width="16.28515625" style="220" customWidth="1"/>
    <col min="16" max="16" width="16.28515625" style="220" hidden="1" customWidth="1"/>
    <col min="17" max="19" width="16.28515625" style="220" customWidth="1"/>
    <col min="20" max="20" width="16.28515625" style="220" hidden="1" customWidth="1"/>
    <col min="21" max="23" width="16.28515625" style="220" customWidth="1"/>
    <col min="24" max="24" width="16.28515625" style="220" hidden="1" customWidth="1"/>
    <col min="25" max="27" width="16.28515625" style="220" customWidth="1"/>
    <col min="28" max="28" width="16.28515625" style="220" hidden="1" customWidth="1"/>
    <col min="29" max="31" width="16.28515625" style="220" customWidth="1"/>
    <col min="32" max="32" width="16.28515625" style="220" hidden="1" customWidth="1"/>
    <col min="33" max="35" width="16.28515625" style="220" customWidth="1"/>
    <col min="36" max="36" width="16.28515625" style="220" hidden="1" customWidth="1"/>
    <col min="37" max="39" width="16.28515625" style="220" customWidth="1"/>
    <col min="40" max="40" width="16.28515625" style="220" hidden="1" customWidth="1"/>
    <col min="41" max="43" width="16.28515625" style="220" customWidth="1"/>
    <col min="44" max="44" width="16.28515625" style="220" hidden="1" customWidth="1"/>
    <col min="45" max="47" width="16.28515625" style="220" customWidth="1"/>
    <col min="48" max="48" width="16.28515625" style="220" hidden="1" customWidth="1"/>
    <col min="49" max="51" width="16.28515625" style="220" customWidth="1"/>
    <col min="52" max="52" width="16.28515625" style="220" hidden="1" customWidth="1"/>
    <col min="53" max="56" width="16.28515625" style="220" customWidth="1"/>
    <col min="57" max="57" width="16.85546875" style="220" bestFit="1" customWidth="1"/>
    <col min="58" max="59" width="16.28515625" style="220" customWidth="1"/>
    <col min="60" max="16384" width="9.140625" style="219"/>
  </cols>
  <sheetData>
    <row r="6" spans="1:59" ht="15.75" x14ac:dyDescent="0.25">
      <c r="A6" s="153" t="s">
        <v>3</v>
      </c>
      <c r="B6" s="276"/>
      <c r="C6" s="68"/>
      <c r="D6" s="68"/>
      <c r="E6" s="68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</row>
    <row r="7" spans="1:59" ht="15.75" x14ac:dyDescent="0.25">
      <c r="A7" s="6" t="s">
        <v>169</v>
      </c>
      <c r="B7" s="275"/>
      <c r="C7" s="69"/>
      <c r="D7" s="69"/>
      <c r="E7" s="6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59" ht="15" thickBot="1" x14ac:dyDescent="0.25">
      <c r="A8" s="274"/>
      <c r="B8" s="273"/>
      <c r="C8" s="272"/>
      <c r="D8" s="272"/>
      <c r="E8" s="272"/>
    </row>
    <row r="9" spans="1:59" ht="15" x14ac:dyDescent="0.25">
      <c r="A9" s="70"/>
      <c r="B9" s="589" t="s">
        <v>168</v>
      </c>
      <c r="C9" s="591" t="s">
        <v>167</v>
      </c>
      <c r="D9" s="592"/>
      <c r="E9" s="593"/>
      <c r="F9" s="588" t="s">
        <v>144</v>
      </c>
      <c r="G9" s="579"/>
      <c r="H9" s="580"/>
      <c r="I9" s="581"/>
      <c r="J9" s="575" t="s">
        <v>145</v>
      </c>
      <c r="K9" s="576"/>
      <c r="L9" s="577"/>
      <c r="M9" s="582"/>
      <c r="N9" s="578" t="s">
        <v>146</v>
      </c>
      <c r="O9" s="579"/>
      <c r="P9" s="580"/>
      <c r="Q9" s="581"/>
      <c r="R9" s="575" t="s">
        <v>147</v>
      </c>
      <c r="S9" s="576"/>
      <c r="T9" s="577"/>
      <c r="U9" s="576"/>
      <c r="V9" s="588" t="s">
        <v>148</v>
      </c>
      <c r="W9" s="579"/>
      <c r="X9" s="580"/>
      <c r="Y9" s="581"/>
      <c r="Z9" s="575" t="s">
        <v>149</v>
      </c>
      <c r="AA9" s="576"/>
      <c r="AB9" s="577"/>
      <c r="AC9" s="582"/>
      <c r="AD9" s="578" t="s">
        <v>150</v>
      </c>
      <c r="AE9" s="579"/>
      <c r="AF9" s="580"/>
      <c r="AG9" s="581"/>
      <c r="AH9" s="575" t="s">
        <v>151</v>
      </c>
      <c r="AI9" s="576"/>
      <c r="AJ9" s="577"/>
      <c r="AK9" s="582"/>
      <c r="AL9" s="578" t="s">
        <v>152</v>
      </c>
      <c r="AM9" s="579"/>
      <c r="AN9" s="580"/>
      <c r="AO9" s="581"/>
      <c r="AP9" s="575" t="s">
        <v>153</v>
      </c>
      <c r="AQ9" s="576"/>
      <c r="AR9" s="577"/>
      <c r="AS9" s="582"/>
      <c r="AT9" s="578" t="s">
        <v>154</v>
      </c>
      <c r="AU9" s="579"/>
      <c r="AV9" s="580"/>
      <c r="AW9" s="581"/>
      <c r="AX9" s="575" t="s">
        <v>155</v>
      </c>
      <c r="AY9" s="576"/>
      <c r="AZ9" s="577"/>
      <c r="BA9" s="582"/>
      <c r="BB9" s="583" t="s">
        <v>166</v>
      </c>
      <c r="BC9" s="584"/>
      <c r="BD9" s="585" t="s">
        <v>37</v>
      </c>
      <c r="BE9" s="586"/>
      <c r="BF9" s="586"/>
      <c r="BG9" s="587"/>
    </row>
    <row r="10" spans="1:59" s="271" customFormat="1" ht="60" x14ac:dyDescent="0.25">
      <c r="A10" s="71" t="s">
        <v>105</v>
      </c>
      <c r="B10" s="590"/>
      <c r="C10" s="364" t="s">
        <v>106</v>
      </c>
      <c r="D10" s="362" t="s">
        <v>165</v>
      </c>
      <c r="E10" s="363" t="s">
        <v>107</v>
      </c>
      <c r="F10" s="83" t="s">
        <v>19</v>
      </c>
      <c r="G10" s="65" t="s">
        <v>35</v>
      </c>
      <c r="H10" s="142"/>
      <c r="I10" s="66" t="s">
        <v>36</v>
      </c>
      <c r="J10" s="64" t="s">
        <v>19</v>
      </c>
      <c r="K10" s="65" t="s">
        <v>35</v>
      </c>
      <c r="L10" s="142"/>
      <c r="M10" s="66" t="s">
        <v>36</v>
      </c>
      <c r="N10" s="83" t="s">
        <v>19</v>
      </c>
      <c r="O10" s="65" t="s">
        <v>35</v>
      </c>
      <c r="P10" s="142"/>
      <c r="Q10" s="66" t="s">
        <v>36</v>
      </c>
      <c r="R10" s="83" t="s">
        <v>19</v>
      </c>
      <c r="S10" s="65" t="s">
        <v>35</v>
      </c>
      <c r="T10" s="142"/>
      <c r="U10" s="146" t="s">
        <v>36</v>
      </c>
      <c r="V10" s="83" t="s">
        <v>19</v>
      </c>
      <c r="W10" s="65" t="s">
        <v>35</v>
      </c>
      <c r="X10" s="142"/>
      <c r="Y10" s="66" t="s">
        <v>36</v>
      </c>
      <c r="Z10" s="83" t="s">
        <v>19</v>
      </c>
      <c r="AA10" s="65" t="s">
        <v>35</v>
      </c>
      <c r="AB10" s="142"/>
      <c r="AC10" s="66" t="s">
        <v>36</v>
      </c>
      <c r="AD10" s="83" t="s">
        <v>19</v>
      </c>
      <c r="AE10" s="65" t="s">
        <v>35</v>
      </c>
      <c r="AF10" s="142"/>
      <c r="AG10" s="66" t="s">
        <v>36</v>
      </c>
      <c r="AH10" s="64" t="s">
        <v>19</v>
      </c>
      <c r="AI10" s="65" t="s">
        <v>35</v>
      </c>
      <c r="AJ10" s="142"/>
      <c r="AK10" s="66" t="s">
        <v>36</v>
      </c>
      <c r="AL10" s="64" t="s">
        <v>19</v>
      </c>
      <c r="AM10" s="65" t="s">
        <v>35</v>
      </c>
      <c r="AN10" s="142"/>
      <c r="AO10" s="66" t="s">
        <v>36</v>
      </c>
      <c r="AP10" s="64" t="s">
        <v>19</v>
      </c>
      <c r="AQ10" s="65" t="s">
        <v>35</v>
      </c>
      <c r="AR10" s="142"/>
      <c r="AS10" s="66" t="s">
        <v>36</v>
      </c>
      <c r="AT10" s="64" t="s">
        <v>19</v>
      </c>
      <c r="AU10" s="65" t="s">
        <v>35</v>
      </c>
      <c r="AV10" s="142"/>
      <c r="AW10" s="66" t="s">
        <v>36</v>
      </c>
      <c r="AX10" s="64" t="s">
        <v>19</v>
      </c>
      <c r="AY10" s="65" t="s">
        <v>35</v>
      </c>
      <c r="AZ10" s="142"/>
      <c r="BA10" s="66" t="s">
        <v>36</v>
      </c>
      <c r="BB10" s="131" t="s">
        <v>85</v>
      </c>
      <c r="BC10" s="132" t="s">
        <v>86</v>
      </c>
      <c r="BD10" s="58" t="s">
        <v>164</v>
      </c>
      <c r="BE10" s="58" t="s">
        <v>108</v>
      </c>
      <c r="BF10" s="55" t="s">
        <v>109</v>
      </c>
      <c r="BG10" s="59" t="s">
        <v>110</v>
      </c>
    </row>
    <row r="11" spans="1:59" s="54" customFormat="1" ht="15" x14ac:dyDescent="0.25">
      <c r="A11" s="72" t="s">
        <v>111</v>
      </c>
      <c r="B11" s="270"/>
      <c r="C11" s="85">
        <f>SUM(C12)</f>
        <v>1413950.7307617604</v>
      </c>
      <c r="D11" s="85">
        <f>SUM(D12)</f>
        <v>0</v>
      </c>
      <c r="E11" s="85">
        <f>SUM(E12)</f>
        <v>1413950.7307617604</v>
      </c>
      <c r="F11" s="75">
        <f>SUM(F12)</f>
        <v>0</v>
      </c>
      <c r="G11" s="56">
        <f>SUM(G12)</f>
        <v>0</v>
      </c>
      <c r="H11" s="143" t="e">
        <f>SUM(H12,#REF!)</f>
        <v>#REF!</v>
      </c>
      <c r="I11" s="61">
        <f>SUM(I12)</f>
        <v>0</v>
      </c>
      <c r="J11" s="75">
        <f>SUM(J12)</f>
        <v>346691.83375000005</v>
      </c>
      <c r="K11" s="56">
        <f>SUM(K12)</f>
        <v>0</v>
      </c>
      <c r="L11" s="143" t="e">
        <f>SUM(L12,#REF!)</f>
        <v>#REF!</v>
      </c>
      <c r="M11" s="61">
        <f>SUM(M12)</f>
        <v>0</v>
      </c>
      <c r="N11" s="75">
        <f>SUM(N12)</f>
        <v>0</v>
      </c>
      <c r="O11" s="56">
        <f>SUM(O12)</f>
        <v>0</v>
      </c>
      <c r="P11" s="143" t="e">
        <f>SUM(P12,#REF!)</f>
        <v>#REF!</v>
      </c>
      <c r="Q11" s="61">
        <f>SUM(Q12)</f>
        <v>0</v>
      </c>
      <c r="R11" s="75">
        <f>SUM(R12)</f>
        <v>334917.09269044001</v>
      </c>
      <c r="S11" s="56">
        <f>SUM(S12)</f>
        <v>0</v>
      </c>
      <c r="T11" s="143" t="e">
        <f>SUM(T12,#REF!)</f>
        <v>#REF!</v>
      </c>
      <c r="U11" s="61">
        <f>SUM(U12)</f>
        <v>0</v>
      </c>
      <c r="V11" s="75">
        <f>SUM(V12)</f>
        <v>18570.590000000004</v>
      </c>
      <c r="W11" s="56">
        <f>SUM(W12)</f>
        <v>0</v>
      </c>
      <c r="X11" s="143" t="e">
        <f>SUM(X12,#REF!)</f>
        <v>#REF!</v>
      </c>
      <c r="Y11" s="61">
        <f>SUM(Y12)</f>
        <v>0</v>
      </c>
      <c r="Z11" s="75">
        <f>SUM(Z12)</f>
        <v>0</v>
      </c>
      <c r="AA11" s="56">
        <f>SUM(AA12)</f>
        <v>0</v>
      </c>
      <c r="AB11" s="143" t="e">
        <f>SUM(AB12,#REF!)</f>
        <v>#REF!</v>
      </c>
      <c r="AC11" s="61">
        <f>SUM(AC12)</f>
        <v>0</v>
      </c>
      <c r="AD11" s="75">
        <f>SUM(AD12)</f>
        <v>334917.09269044001</v>
      </c>
      <c r="AE11" s="56">
        <f>SUM(AE12)</f>
        <v>0</v>
      </c>
      <c r="AF11" s="143" t="e">
        <f>SUM(AF12,#REF!)</f>
        <v>#REF!</v>
      </c>
      <c r="AG11" s="61">
        <f>SUM(AG12)</f>
        <v>0</v>
      </c>
      <c r="AH11" s="75">
        <f>SUM(AH12)</f>
        <v>18570.590000000004</v>
      </c>
      <c r="AI11" s="56">
        <f>SUM(AI12)</f>
        <v>0</v>
      </c>
      <c r="AJ11" s="143" t="e">
        <f>SUM(AJ12,#REF!)</f>
        <v>#REF!</v>
      </c>
      <c r="AK11" s="61">
        <f>SUM(AK12)</f>
        <v>0</v>
      </c>
      <c r="AL11" s="75">
        <f>SUM(AL12)</f>
        <v>0</v>
      </c>
      <c r="AM11" s="56">
        <f>SUM(AM12)</f>
        <v>0</v>
      </c>
      <c r="AN11" s="143" t="e">
        <f>SUM(AN12,#REF!)</f>
        <v>#REF!</v>
      </c>
      <c r="AO11" s="61">
        <f>SUM(AO12)</f>
        <v>0</v>
      </c>
      <c r="AP11" s="75">
        <f>SUM(AP12)</f>
        <v>334917.09269044001</v>
      </c>
      <c r="AQ11" s="56">
        <f>SUM(AQ12)</f>
        <v>0</v>
      </c>
      <c r="AR11" s="143" t="e">
        <f>SUM(AR12,#REF!)</f>
        <v>#REF!</v>
      </c>
      <c r="AS11" s="61">
        <f>SUM(AS12)</f>
        <v>0</v>
      </c>
      <c r="AT11" s="75">
        <f>SUM(AT12)</f>
        <v>18570.590000000004</v>
      </c>
      <c r="AU11" s="56">
        <f>SUM(AU12)</f>
        <v>0</v>
      </c>
      <c r="AV11" s="143" t="e">
        <f>SUM(AV12,#REF!)</f>
        <v>#REF!</v>
      </c>
      <c r="AW11" s="61">
        <f>SUM(AW12)</f>
        <v>0</v>
      </c>
      <c r="AX11" s="75">
        <f>SUM(AX12)</f>
        <v>352270.46769044007</v>
      </c>
      <c r="AY11" s="56">
        <f>SUM(AY12)</f>
        <v>0</v>
      </c>
      <c r="AZ11" s="143" t="e">
        <f>SUM(AZ12,#REF!)</f>
        <v>#REF!</v>
      </c>
      <c r="BA11" s="61">
        <f>SUM(BA12)</f>
        <v>0</v>
      </c>
      <c r="BB11" s="105">
        <f>SUM(BB12,BB38,BB42,BB44)</f>
        <v>0</v>
      </c>
      <c r="BC11" s="98">
        <f>SUM(BC12,BC38,BC42,BC44)</f>
        <v>0</v>
      </c>
      <c r="BD11" s="60">
        <f>SUM(BD12+BD38+BD42)</f>
        <v>2213731.2495117602</v>
      </c>
      <c r="BE11" s="60">
        <f>SUM(BE12,BE38,BE42,BE44)</f>
        <v>44165.81</v>
      </c>
      <c r="BF11" s="56">
        <f>SUM(BF12,BF38,BF42,BF44)</f>
        <v>17097.05</v>
      </c>
      <c r="BG11" s="61">
        <f>SUM(BG12,BG38,BG42,BG44)</f>
        <v>17097.05</v>
      </c>
    </row>
    <row r="12" spans="1:59" s="9" customFormat="1" ht="15" x14ac:dyDescent="0.25">
      <c r="A12" s="269" t="s">
        <v>163</v>
      </c>
      <c r="B12" s="266"/>
      <c r="C12" s="268">
        <f t="shared" ref="C12:AH12" si="0">SUM(C13:C37)</f>
        <v>1413950.7307617604</v>
      </c>
      <c r="D12" s="268">
        <f t="shared" si="0"/>
        <v>0</v>
      </c>
      <c r="E12" s="268">
        <f t="shared" si="0"/>
        <v>1413950.7307617604</v>
      </c>
      <c r="F12" s="84">
        <f t="shared" si="0"/>
        <v>0</v>
      </c>
      <c r="G12" s="57">
        <f t="shared" si="0"/>
        <v>0</v>
      </c>
      <c r="H12" s="145">
        <f t="shared" si="0"/>
        <v>0</v>
      </c>
      <c r="I12" s="63">
        <f t="shared" si="0"/>
        <v>0</v>
      </c>
      <c r="J12" s="84">
        <f t="shared" si="0"/>
        <v>346691.83375000005</v>
      </c>
      <c r="K12" s="57">
        <f t="shared" si="0"/>
        <v>0</v>
      </c>
      <c r="L12" s="145">
        <f t="shared" si="0"/>
        <v>0</v>
      </c>
      <c r="M12" s="63">
        <f t="shared" si="0"/>
        <v>0</v>
      </c>
      <c r="N12" s="84">
        <f t="shared" si="0"/>
        <v>0</v>
      </c>
      <c r="O12" s="57">
        <f t="shared" si="0"/>
        <v>0</v>
      </c>
      <c r="P12" s="145">
        <f t="shared" si="0"/>
        <v>0</v>
      </c>
      <c r="Q12" s="63">
        <f t="shared" si="0"/>
        <v>0</v>
      </c>
      <c r="R12" s="84">
        <f t="shared" si="0"/>
        <v>334917.09269044001</v>
      </c>
      <c r="S12" s="57">
        <f t="shared" si="0"/>
        <v>0</v>
      </c>
      <c r="T12" s="145">
        <f t="shared" si="0"/>
        <v>0</v>
      </c>
      <c r="U12" s="63">
        <f t="shared" si="0"/>
        <v>0</v>
      </c>
      <c r="V12" s="84">
        <f t="shared" si="0"/>
        <v>18570.590000000004</v>
      </c>
      <c r="W12" s="57">
        <f t="shared" si="0"/>
        <v>0</v>
      </c>
      <c r="X12" s="145">
        <f t="shared" si="0"/>
        <v>0</v>
      </c>
      <c r="Y12" s="63">
        <f t="shared" si="0"/>
        <v>0</v>
      </c>
      <c r="Z12" s="84">
        <f t="shared" si="0"/>
        <v>0</v>
      </c>
      <c r="AA12" s="57">
        <f t="shared" si="0"/>
        <v>0</v>
      </c>
      <c r="AB12" s="145">
        <f t="shared" si="0"/>
        <v>0</v>
      </c>
      <c r="AC12" s="63">
        <f t="shared" si="0"/>
        <v>0</v>
      </c>
      <c r="AD12" s="84">
        <f t="shared" si="0"/>
        <v>334917.09269044001</v>
      </c>
      <c r="AE12" s="57">
        <f t="shared" si="0"/>
        <v>0</v>
      </c>
      <c r="AF12" s="145">
        <f t="shared" si="0"/>
        <v>0</v>
      </c>
      <c r="AG12" s="63">
        <f t="shared" si="0"/>
        <v>0</v>
      </c>
      <c r="AH12" s="84">
        <f t="shared" si="0"/>
        <v>18570.590000000004</v>
      </c>
      <c r="AI12" s="57">
        <f t="shared" ref="AI12:BG12" si="1">SUM(AI13:AI37)</f>
        <v>0</v>
      </c>
      <c r="AJ12" s="145">
        <f t="shared" si="1"/>
        <v>0</v>
      </c>
      <c r="AK12" s="63">
        <f t="shared" si="1"/>
        <v>0</v>
      </c>
      <c r="AL12" s="84">
        <f t="shared" si="1"/>
        <v>0</v>
      </c>
      <c r="AM12" s="57">
        <f t="shared" si="1"/>
        <v>0</v>
      </c>
      <c r="AN12" s="145">
        <f t="shared" si="1"/>
        <v>0</v>
      </c>
      <c r="AO12" s="63">
        <f t="shared" si="1"/>
        <v>0</v>
      </c>
      <c r="AP12" s="84">
        <f t="shared" si="1"/>
        <v>334917.09269044001</v>
      </c>
      <c r="AQ12" s="57">
        <f t="shared" si="1"/>
        <v>0</v>
      </c>
      <c r="AR12" s="145">
        <f t="shared" si="1"/>
        <v>0</v>
      </c>
      <c r="AS12" s="63">
        <f t="shared" si="1"/>
        <v>0</v>
      </c>
      <c r="AT12" s="84">
        <f t="shared" si="1"/>
        <v>18570.590000000004</v>
      </c>
      <c r="AU12" s="57">
        <f t="shared" si="1"/>
        <v>0</v>
      </c>
      <c r="AV12" s="145">
        <f t="shared" si="1"/>
        <v>0</v>
      </c>
      <c r="AW12" s="63">
        <f t="shared" si="1"/>
        <v>0</v>
      </c>
      <c r="AX12" s="84">
        <f t="shared" si="1"/>
        <v>352270.46769044007</v>
      </c>
      <c r="AY12" s="57">
        <f t="shared" si="1"/>
        <v>0</v>
      </c>
      <c r="AZ12" s="145">
        <f t="shared" si="1"/>
        <v>0</v>
      </c>
      <c r="BA12" s="63">
        <f t="shared" si="1"/>
        <v>0</v>
      </c>
      <c r="BB12" s="104">
        <f t="shared" si="1"/>
        <v>0</v>
      </c>
      <c r="BC12" s="100">
        <f t="shared" si="1"/>
        <v>0</v>
      </c>
      <c r="BD12" s="62">
        <f t="shared" si="1"/>
        <v>1759425.3495117601</v>
      </c>
      <c r="BE12" s="62">
        <f t="shared" si="1"/>
        <v>0</v>
      </c>
      <c r="BF12" s="57">
        <f t="shared" si="1"/>
        <v>0</v>
      </c>
      <c r="BG12" s="63">
        <f t="shared" si="1"/>
        <v>0</v>
      </c>
    </row>
    <row r="13" spans="1:59" s="79" customFormat="1" ht="28.5" x14ac:dyDescent="0.2">
      <c r="A13" s="80" t="s">
        <v>112</v>
      </c>
      <c r="B13" s="267">
        <v>2</v>
      </c>
      <c r="C13" s="164">
        <v>8407.5299999999988</v>
      </c>
      <c r="D13" s="165">
        <v>0</v>
      </c>
      <c r="E13" s="81">
        <v>8407.5299999999988</v>
      </c>
      <c r="F13" s="82">
        <v>0</v>
      </c>
      <c r="G13" s="77">
        <v>0</v>
      </c>
      <c r="H13" s="144"/>
      <c r="I13" s="78">
        <v>0</v>
      </c>
      <c r="J13" s="82">
        <v>2037.7225000000001</v>
      </c>
      <c r="K13" s="77">
        <v>0</v>
      </c>
      <c r="L13" s="144"/>
      <c r="M13" s="78">
        <v>0</v>
      </c>
      <c r="N13" s="82">
        <v>0</v>
      </c>
      <c r="O13" s="77">
        <v>0</v>
      </c>
      <c r="P13" s="144"/>
      <c r="Q13" s="78">
        <v>0</v>
      </c>
      <c r="R13" s="82">
        <v>884.66750000000002</v>
      </c>
      <c r="S13" s="77">
        <v>0</v>
      </c>
      <c r="T13" s="144"/>
      <c r="U13" s="78">
        <v>0</v>
      </c>
      <c r="V13" s="82">
        <v>1217.2149999999999</v>
      </c>
      <c r="W13" s="77">
        <v>0</v>
      </c>
      <c r="X13" s="144"/>
      <c r="Y13" s="78">
        <v>0</v>
      </c>
      <c r="Z13" s="82">
        <v>0</v>
      </c>
      <c r="AA13" s="77">
        <v>0</v>
      </c>
      <c r="AB13" s="144"/>
      <c r="AC13" s="78">
        <v>0</v>
      </c>
      <c r="AD13" s="82">
        <v>884.66750000000002</v>
      </c>
      <c r="AE13" s="77">
        <v>0</v>
      </c>
      <c r="AF13" s="144"/>
      <c r="AG13" s="78">
        <v>0</v>
      </c>
      <c r="AH13" s="82">
        <v>1217.2149999999999</v>
      </c>
      <c r="AI13" s="77">
        <v>0</v>
      </c>
      <c r="AJ13" s="144"/>
      <c r="AK13" s="78">
        <v>0</v>
      </c>
      <c r="AL13" s="82">
        <v>0</v>
      </c>
      <c r="AM13" s="77">
        <v>0</v>
      </c>
      <c r="AN13" s="144"/>
      <c r="AO13" s="78">
        <v>0</v>
      </c>
      <c r="AP13" s="82">
        <v>884.66750000000002</v>
      </c>
      <c r="AQ13" s="77">
        <v>0</v>
      </c>
      <c r="AR13" s="144"/>
      <c r="AS13" s="78">
        <v>0</v>
      </c>
      <c r="AT13" s="82">
        <v>1217.2149999999999</v>
      </c>
      <c r="AU13" s="77">
        <v>0</v>
      </c>
      <c r="AV13" s="144"/>
      <c r="AW13" s="78">
        <v>0</v>
      </c>
      <c r="AX13" s="82">
        <v>884.66750000000002</v>
      </c>
      <c r="AY13" s="77">
        <v>0</v>
      </c>
      <c r="AZ13" s="144"/>
      <c r="BA13" s="78">
        <v>0</v>
      </c>
      <c r="BB13" s="99"/>
      <c r="BC13" s="99"/>
      <c r="BD13" s="76">
        <v>9228.0375000000004</v>
      </c>
      <c r="BE13" s="76">
        <v>0</v>
      </c>
      <c r="BF13" s="77">
        <v>0</v>
      </c>
      <c r="BG13" s="78">
        <v>0</v>
      </c>
    </row>
    <row r="14" spans="1:59" s="79" customFormat="1" x14ac:dyDescent="0.2">
      <c r="A14" s="80" t="s">
        <v>113</v>
      </c>
      <c r="B14" s="267">
        <v>4</v>
      </c>
      <c r="C14" s="164">
        <v>1509.183432</v>
      </c>
      <c r="D14" s="165">
        <v>0</v>
      </c>
      <c r="E14" s="81">
        <v>1509.183432</v>
      </c>
      <c r="F14" s="82">
        <v>0</v>
      </c>
      <c r="G14" s="77">
        <v>0</v>
      </c>
      <c r="H14" s="144"/>
      <c r="I14" s="78">
        <v>0</v>
      </c>
      <c r="J14" s="82">
        <v>369.89749999999998</v>
      </c>
      <c r="K14" s="77">
        <v>0</v>
      </c>
      <c r="L14" s="144"/>
      <c r="M14" s="78">
        <v>0</v>
      </c>
      <c r="N14" s="82">
        <v>0</v>
      </c>
      <c r="O14" s="77">
        <v>0</v>
      </c>
      <c r="P14" s="144"/>
      <c r="Q14" s="78">
        <v>0</v>
      </c>
      <c r="R14" s="82">
        <v>377.29585800000001</v>
      </c>
      <c r="S14" s="77">
        <v>0</v>
      </c>
      <c r="T14" s="144"/>
      <c r="U14" s="78">
        <v>0</v>
      </c>
      <c r="V14" s="82">
        <v>0</v>
      </c>
      <c r="W14" s="77">
        <v>0</v>
      </c>
      <c r="X14" s="144"/>
      <c r="Y14" s="78">
        <v>0</v>
      </c>
      <c r="Z14" s="82">
        <v>0</v>
      </c>
      <c r="AA14" s="77">
        <v>0</v>
      </c>
      <c r="AB14" s="144"/>
      <c r="AC14" s="78">
        <v>0</v>
      </c>
      <c r="AD14" s="82">
        <v>377.29585800000001</v>
      </c>
      <c r="AE14" s="77">
        <v>0</v>
      </c>
      <c r="AF14" s="144"/>
      <c r="AG14" s="78">
        <v>0</v>
      </c>
      <c r="AH14" s="82">
        <v>0</v>
      </c>
      <c r="AI14" s="77">
        <v>0</v>
      </c>
      <c r="AJ14" s="144"/>
      <c r="AK14" s="78">
        <v>0</v>
      </c>
      <c r="AL14" s="82">
        <v>0</v>
      </c>
      <c r="AM14" s="77">
        <v>0</v>
      </c>
      <c r="AN14" s="144"/>
      <c r="AO14" s="78">
        <v>0</v>
      </c>
      <c r="AP14" s="82">
        <v>377.29585800000001</v>
      </c>
      <c r="AQ14" s="77">
        <v>0</v>
      </c>
      <c r="AR14" s="144"/>
      <c r="AS14" s="78">
        <v>0</v>
      </c>
      <c r="AT14" s="82">
        <v>0</v>
      </c>
      <c r="AU14" s="77">
        <v>0</v>
      </c>
      <c r="AV14" s="144"/>
      <c r="AW14" s="78">
        <v>0</v>
      </c>
      <c r="AX14" s="82">
        <v>377.29585800000001</v>
      </c>
      <c r="AY14" s="77">
        <v>0</v>
      </c>
      <c r="AZ14" s="144"/>
      <c r="BA14" s="78">
        <v>0</v>
      </c>
      <c r="BB14" s="99"/>
      <c r="BC14" s="99"/>
      <c r="BD14" s="76">
        <v>1879.0809319999998</v>
      </c>
      <c r="BE14" s="76">
        <v>0</v>
      </c>
      <c r="BF14" s="77">
        <v>0</v>
      </c>
      <c r="BG14" s="78">
        <v>0</v>
      </c>
    </row>
    <row r="15" spans="1:59" s="79" customFormat="1" x14ac:dyDescent="0.2">
      <c r="A15" s="80" t="s">
        <v>114</v>
      </c>
      <c r="B15" s="267">
        <v>4</v>
      </c>
      <c r="C15" s="164">
        <v>2992.44</v>
      </c>
      <c r="D15" s="165">
        <v>0</v>
      </c>
      <c r="E15" s="81">
        <v>2992.44</v>
      </c>
      <c r="F15" s="82">
        <v>0</v>
      </c>
      <c r="G15" s="77">
        <v>0</v>
      </c>
      <c r="H15" s="144"/>
      <c r="I15" s="78">
        <v>0</v>
      </c>
      <c r="J15" s="82">
        <v>733.4425</v>
      </c>
      <c r="K15" s="77">
        <v>0</v>
      </c>
      <c r="L15" s="144"/>
      <c r="M15" s="78">
        <v>0</v>
      </c>
      <c r="N15" s="82">
        <v>0</v>
      </c>
      <c r="O15" s="77">
        <v>0</v>
      </c>
      <c r="P15" s="144"/>
      <c r="Q15" s="78">
        <v>0</v>
      </c>
      <c r="R15" s="82">
        <v>748.11</v>
      </c>
      <c r="S15" s="77">
        <v>0</v>
      </c>
      <c r="T15" s="144"/>
      <c r="U15" s="78">
        <v>0</v>
      </c>
      <c r="V15" s="82">
        <v>0</v>
      </c>
      <c r="W15" s="77">
        <v>0</v>
      </c>
      <c r="X15" s="144"/>
      <c r="Y15" s="78">
        <v>0</v>
      </c>
      <c r="Z15" s="82">
        <v>0</v>
      </c>
      <c r="AA15" s="77">
        <v>0</v>
      </c>
      <c r="AB15" s="144"/>
      <c r="AC15" s="78">
        <v>0</v>
      </c>
      <c r="AD15" s="82">
        <v>748.11</v>
      </c>
      <c r="AE15" s="77">
        <v>0</v>
      </c>
      <c r="AF15" s="144"/>
      <c r="AG15" s="78">
        <v>0</v>
      </c>
      <c r="AH15" s="82">
        <v>0</v>
      </c>
      <c r="AI15" s="77">
        <v>0</v>
      </c>
      <c r="AJ15" s="144"/>
      <c r="AK15" s="78">
        <v>0</v>
      </c>
      <c r="AL15" s="82">
        <v>0</v>
      </c>
      <c r="AM15" s="77">
        <v>0</v>
      </c>
      <c r="AN15" s="144"/>
      <c r="AO15" s="78">
        <v>0</v>
      </c>
      <c r="AP15" s="82">
        <v>748.11</v>
      </c>
      <c r="AQ15" s="77">
        <v>0</v>
      </c>
      <c r="AR15" s="144"/>
      <c r="AS15" s="78">
        <v>0</v>
      </c>
      <c r="AT15" s="82">
        <v>0</v>
      </c>
      <c r="AU15" s="77">
        <v>0</v>
      </c>
      <c r="AV15" s="144"/>
      <c r="AW15" s="78">
        <v>0</v>
      </c>
      <c r="AX15" s="82">
        <v>748.11</v>
      </c>
      <c r="AY15" s="77">
        <v>0</v>
      </c>
      <c r="AZ15" s="144"/>
      <c r="BA15" s="78">
        <v>0</v>
      </c>
      <c r="BB15" s="99"/>
      <c r="BC15" s="99"/>
      <c r="BD15" s="76">
        <v>3725.8825000000002</v>
      </c>
      <c r="BE15" s="76">
        <v>0</v>
      </c>
      <c r="BF15" s="77">
        <v>0</v>
      </c>
      <c r="BG15" s="78">
        <v>0</v>
      </c>
    </row>
    <row r="16" spans="1:59" s="79" customFormat="1" x14ac:dyDescent="0.2">
      <c r="A16" s="80" t="s">
        <v>115</v>
      </c>
      <c r="B16" s="267">
        <v>4</v>
      </c>
      <c r="C16" s="164">
        <v>78080.06</v>
      </c>
      <c r="D16" s="165">
        <v>0</v>
      </c>
      <c r="E16" s="81">
        <v>78080.06</v>
      </c>
      <c r="F16" s="82">
        <v>0</v>
      </c>
      <c r="G16" s="77">
        <v>0</v>
      </c>
      <c r="H16" s="144"/>
      <c r="I16" s="78">
        <v>0</v>
      </c>
      <c r="J16" s="82">
        <v>19137.267500000002</v>
      </c>
      <c r="K16" s="77">
        <v>0</v>
      </c>
      <c r="L16" s="144"/>
      <c r="M16" s="78">
        <v>0</v>
      </c>
      <c r="N16" s="82">
        <v>0</v>
      </c>
      <c r="O16" s="77">
        <v>0</v>
      </c>
      <c r="P16" s="144"/>
      <c r="Q16" s="78">
        <v>0</v>
      </c>
      <c r="R16" s="82">
        <v>19520.014999999999</v>
      </c>
      <c r="S16" s="77">
        <v>0</v>
      </c>
      <c r="T16" s="144"/>
      <c r="U16" s="78">
        <v>0</v>
      </c>
      <c r="V16" s="82">
        <v>0</v>
      </c>
      <c r="W16" s="77">
        <v>0</v>
      </c>
      <c r="X16" s="144"/>
      <c r="Y16" s="78">
        <v>0</v>
      </c>
      <c r="Z16" s="82">
        <v>0</v>
      </c>
      <c r="AA16" s="77">
        <v>0</v>
      </c>
      <c r="AB16" s="144"/>
      <c r="AC16" s="78">
        <v>0</v>
      </c>
      <c r="AD16" s="82">
        <v>19520.014999999999</v>
      </c>
      <c r="AE16" s="77">
        <v>0</v>
      </c>
      <c r="AF16" s="144"/>
      <c r="AG16" s="78">
        <v>0</v>
      </c>
      <c r="AH16" s="82">
        <v>0</v>
      </c>
      <c r="AI16" s="77">
        <v>0</v>
      </c>
      <c r="AJ16" s="144"/>
      <c r="AK16" s="78">
        <v>0</v>
      </c>
      <c r="AL16" s="82">
        <v>0</v>
      </c>
      <c r="AM16" s="77">
        <v>0</v>
      </c>
      <c r="AN16" s="144"/>
      <c r="AO16" s="78">
        <v>0</v>
      </c>
      <c r="AP16" s="82">
        <v>19520.014999999999</v>
      </c>
      <c r="AQ16" s="77">
        <v>0</v>
      </c>
      <c r="AR16" s="144"/>
      <c r="AS16" s="78">
        <v>0</v>
      </c>
      <c r="AT16" s="82">
        <v>0</v>
      </c>
      <c r="AU16" s="77">
        <v>0</v>
      </c>
      <c r="AV16" s="144"/>
      <c r="AW16" s="78">
        <v>0</v>
      </c>
      <c r="AX16" s="82">
        <v>19520.014999999999</v>
      </c>
      <c r="AY16" s="77">
        <v>0</v>
      </c>
      <c r="AZ16" s="144"/>
      <c r="BA16" s="78">
        <v>0</v>
      </c>
      <c r="BB16" s="99"/>
      <c r="BC16" s="99"/>
      <c r="BD16" s="76">
        <v>97217.327499999999</v>
      </c>
      <c r="BE16" s="76">
        <v>0</v>
      </c>
      <c r="BF16" s="77">
        <v>0</v>
      </c>
      <c r="BG16" s="78">
        <v>0</v>
      </c>
    </row>
    <row r="17" spans="1:59" s="79" customFormat="1" x14ac:dyDescent="0.2">
      <c r="A17" s="80" t="s">
        <v>116</v>
      </c>
      <c r="B17" s="267">
        <v>20</v>
      </c>
      <c r="C17" s="164">
        <v>39040.032024</v>
      </c>
      <c r="D17" s="165">
        <v>0</v>
      </c>
      <c r="E17" s="81">
        <v>39040.032024</v>
      </c>
      <c r="F17" s="82">
        <v>0</v>
      </c>
      <c r="G17" s="77">
        <v>0</v>
      </c>
      <c r="H17" s="144"/>
      <c r="I17" s="78">
        <v>0</v>
      </c>
      <c r="J17" s="82">
        <v>9568.6350000000002</v>
      </c>
      <c r="K17" s="77">
        <v>0</v>
      </c>
      <c r="L17" s="144"/>
      <c r="M17" s="78">
        <v>0</v>
      </c>
      <c r="N17" s="82">
        <v>0</v>
      </c>
      <c r="O17" s="77">
        <v>0</v>
      </c>
      <c r="P17" s="144"/>
      <c r="Q17" s="78">
        <v>0</v>
      </c>
      <c r="R17" s="82">
        <v>9760.008006</v>
      </c>
      <c r="S17" s="77">
        <v>0</v>
      </c>
      <c r="T17" s="144"/>
      <c r="U17" s="78">
        <v>0</v>
      </c>
      <c r="V17" s="82">
        <v>0</v>
      </c>
      <c r="W17" s="77">
        <v>0</v>
      </c>
      <c r="X17" s="144"/>
      <c r="Y17" s="78">
        <v>0</v>
      </c>
      <c r="Z17" s="82">
        <v>0</v>
      </c>
      <c r="AA17" s="77">
        <v>0</v>
      </c>
      <c r="AB17" s="144"/>
      <c r="AC17" s="78">
        <v>0</v>
      </c>
      <c r="AD17" s="82">
        <v>9760.008006</v>
      </c>
      <c r="AE17" s="77">
        <v>0</v>
      </c>
      <c r="AF17" s="144"/>
      <c r="AG17" s="78">
        <v>0</v>
      </c>
      <c r="AH17" s="82">
        <v>0</v>
      </c>
      <c r="AI17" s="77">
        <v>0</v>
      </c>
      <c r="AJ17" s="144"/>
      <c r="AK17" s="78">
        <v>0</v>
      </c>
      <c r="AL17" s="82">
        <v>0</v>
      </c>
      <c r="AM17" s="77">
        <v>0</v>
      </c>
      <c r="AN17" s="144"/>
      <c r="AO17" s="78">
        <v>0</v>
      </c>
      <c r="AP17" s="82">
        <v>9760.008006</v>
      </c>
      <c r="AQ17" s="77">
        <v>0</v>
      </c>
      <c r="AR17" s="144"/>
      <c r="AS17" s="78">
        <v>0</v>
      </c>
      <c r="AT17" s="82">
        <v>0</v>
      </c>
      <c r="AU17" s="77">
        <v>0</v>
      </c>
      <c r="AV17" s="144"/>
      <c r="AW17" s="78">
        <v>0</v>
      </c>
      <c r="AX17" s="82">
        <v>9760.008006</v>
      </c>
      <c r="AY17" s="77">
        <v>0</v>
      </c>
      <c r="AZ17" s="144"/>
      <c r="BA17" s="78">
        <v>0</v>
      </c>
      <c r="BB17" s="99"/>
      <c r="BC17" s="99"/>
      <c r="BD17" s="76">
        <v>48608.667023999995</v>
      </c>
      <c r="BE17" s="76">
        <v>0</v>
      </c>
      <c r="BF17" s="77">
        <v>0</v>
      </c>
      <c r="BG17" s="78">
        <v>0</v>
      </c>
    </row>
    <row r="18" spans="1:59" s="79" customFormat="1" x14ac:dyDescent="0.2">
      <c r="A18" s="80" t="s">
        <v>117</v>
      </c>
      <c r="B18" s="267">
        <v>4</v>
      </c>
      <c r="C18" s="164">
        <v>26027.395488000002</v>
      </c>
      <c r="D18" s="165">
        <v>0</v>
      </c>
      <c r="E18" s="81">
        <v>26027.395488000002</v>
      </c>
      <c r="F18" s="82">
        <v>0</v>
      </c>
      <c r="G18" s="77">
        <v>0</v>
      </c>
      <c r="H18" s="144"/>
      <c r="I18" s="78">
        <v>0</v>
      </c>
      <c r="J18" s="82">
        <v>6379.2650000000003</v>
      </c>
      <c r="K18" s="77">
        <v>0</v>
      </c>
      <c r="L18" s="144"/>
      <c r="M18" s="78">
        <v>0</v>
      </c>
      <c r="N18" s="82">
        <v>0</v>
      </c>
      <c r="O18" s="77">
        <v>0</v>
      </c>
      <c r="P18" s="144"/>
      <c r="Q18" s="78">
        <v>0</v>
      </c>
      <c r="R18" s="82">
        <v>6506.8488720000005</v>
      </c>
      <c r="S18" s="77">
        <v>0</v>
      </c>
      <c r="T18" s="144"/>
      <c r="U18" s="78">
        <v>0</v>
      </c>
      <c r="V18" s="82">
        <v>0</v>
      </c>
      <c r="W18" s="77">
        <v>0</v>
      </c>
      <c r="X18" s="144"/>
      <c r="Y18" s="78">
        <v>0</v>
      </c>
      <c r="Z18" s="82">
        <v>0</v>
      </c>
      <c r="AA18" s="77">
        <v>0</v>
      </c>
      <c r="AB18" s="144"/>
      <c r="AC18" s="78">
        <v>0</v>
      </c>
      <c r="AD18" s="82">
        <v>6506.8488720000005</v>
      </c>
      <c r="AE18" s="77">
        <v>0</v>
      </c>
      <c r="AF18" s="144"/>
      <c r="AG18" s="78">
        <v>0</v>
      </c>
      <c r="AH18" s="82">
        <v>0</v>
      </c>
      <c r="AI18" s="77">
        <v>0</v>
      </c>
      <c r="AJ18" s="144"/>
      <c r="AK18" s="78">
        <v>0</v>
      </c>
      <c r="AL18" s="82">
        <v>0</v>
      </c>
      <c r="AM18" s="77">
        <v>0</v>
      </c>
      <c r="AN18" s="144"/>
      <c r="AO18" s="78">
        <v>0</v>
      </c>
      <c r="AP18" s="82">
        <v>6506.8488720000005</v>
      </c>
      <c r="AQ18" s="77">
        <v>0</v>
      </c>
      <c r="AR18" s="144"/>
      <c r="AS18" s="78">
        <v>0</v>
      </c>
      <c r="AT18" s="82">
        <v>0</v>
      </c>
      <c r="AU18" s="77">
        <v>0</v>
      </c>
      <c r="AV18" s="144"/>
      <c r="AW18" s="78">
        <v>0</v>
      </c>
      <c r="AX18" s="82">
        <v>6506.8488720000005</v>
      </c>
      <c r="AY18" s="77">
        <v>0</v>
      </c>
      <c r="AZ18" s="144"/>
      <c r="BA18" s="78">
        <v>0</v>
      </c>
      <c r="BB18" s="99"/>
      <c r="BC18" s="99"/>
      <c r="BD18" s="76">
        <v>32406.660488000009</v>
      </c>
      <c r="BE18" s="76">
        <v>0</v>
      </c>
      <c r="BF18" s="77">
        <v>0</v>
      </c>
      <c r="BG18" s="78">
        <v>0</v>
      </c>
    </row>
    <row r="19" spans="1:59" s="79" customFormat="1" x14ac:dyDescent="0.2">
      <c r="A19" s="80" t="s">
        <v>162</v>
      </c>
      <c r="B19" s="267">
        <v>100</v>
      </c>
      <c r="C19" s="164">
        <v>15096.110364</v>
      </c>
      <c r="D19" s="165">
        <v>0</v>
      </c>
      <c r="E19" s="81">
        <v>15096.110364</v>
      </c>
      <c r="F19" s="82">
        <v>0</v>
      </c>
      <c r="G19" s="77">
        <v>0</v>
      </c>
      <c r="H19" s="144"/>
      <c r="I19" s="78">
        <v>0</v>
      </c>
      <c r="J19" s="82">
        <v>3700.0275000000001</v>
      </c>
      <c r="K19" s="77">
        <v>0</v>
      </c>
      <c r="L19" s="144"/>
      <c r="M19" s="78">
        <v>0</v>
      </c>
      <c r="N19" s="82">
        <v>0</v>
      </c>
      <c r="O19" s="77">
        <v>0</v>
      </c>
      <c r="P19" s="144"/>
      <c r="Q19" s="78">
        <v>0</v>
      </c>
      <c r="R19" s="82">
        <v>3774.027591</v>
      </c>
      <c r="S19" s="77">
        <v>0</v>
      </c>
      <c r="T19" s="144"/>
      <c r="U19" s="78">
        <v>0</v>
      </c>
      <c r="V19" s="82">
        <v>0</v>
      </c>
      <c r="W19" s="77">
        <v>0</v>
      </c>
      <c r="X19" s="144"/>
      <c r="Y19" s="78">
        <v>0</v>
      </c>
      <c r="Z19" s="82">
        <v>0</v>
      </c>
      <c r="AA19" s="77">
        <v>0</v>
      </c>
      <c r="AB19" s="144"/>
      <c r="AC19" s="78">
        <v>0</v>
      </c>
      <c r="AD19" s="82">
        <v>3774.027591</v>
      </c>
      <c r="AE19" s="77">
        <v>0</v>
      </c>
      <c r="AF19" s="144"/>
      <c r="AG19" s="78">
        <v>0</v>
      </c>
      <c r="AH19" s="82">
        <v>0</v>
      </c>
      <c r="AI19" s="77">
        <v>0</v>
      </c>
      <c r="AJ19" s="144"/>
      <c r="AK19" s="78">
        <v>0</v>
      </c>
      <c r="AL19" s="82">
        <v>0</v>
      </c>
      <c r="AM19" s="77">
        <v>0</v>
      </c>
      <c r="AN19" s="144"/>
      <c r="AO19" s="78">
        <v>0</v>
      </c>
      <c r="AP19" s="82">
        <v>3774.027591</v>
      </c>
      <c r="AQ19" s="77">
        <v>0</v>
      </c>
      <c r="AR19" s="144"/>
      <c r="AS19" s="78">
        <v>0</v>
      </c>
      <c r="AT19" s="82">
        <v>0</v>
      </c>
      <c r="AU19" s="77">
        <v>0</v>
      </c>
      <c r="AV19" s="144"/>
      <c r="AW19" s="78">
        <v>0</v>
      </c>
      <c r="AX19" s="82">
        <v>3774.027591</v>
      </c>
      <c r="AY19" s="77">
        <v>0</v>
      </c>
      <c r="AZ19" s="144"/>
      <c r="BA19" s="78">
        <v>0</v>
      </c>
      <c r="BB19" s="99"/>
      <c r="BC19" s="99"/>
      <c r="BD19" s="76">
        <v>18796.137864</v>
      </c>
      <c r="BE19" s="76">
        <v>0</v>
      </c>
      <c r="BF19" s="77">
        <v>0</v>
      </c>
      <c r="BG19" s="78">
        <v>0</v>
      </c>
    </row>
    <row r="20" spans="1:59" s="79" customFormat="1" x14ac:dyDescent="0.2">
      <c r="A20" s="80" t="s">
        <v>118</v>
      </c>
      <c r="B20" s="267">
        <v>12</v>
      </c>
      <c r="C20" s="164">
        <v>21800.781308160003</v>
      </c>
      <c r="D20" s="165">
        <v>0</v>
      </c>
      <c r="E20" s="81">
        <v>21800.781308160003</v>
      </c>
      <c r="F20" s="82">
        <v>0</v>
      </c>
      <c r="G20" s="77">
        <v>0</v>
      </c>
      <c r="H20" s="144"/>
      <c r="I20" s="78">
        <v>0</v>
      </c>
      <c r="J20" s="82">
        <v>5343.3275000000003</v>
      </c>
      <c r="K20" s="77">
        <v>0</v>
      </c>
      <c r="L20" s="144"/>
      <c r="M20" s="78">
        <v>0</v>
      </c>
      <c r="N20" s="82">
        <v>0</v>
      </c>
      <c r="O20" s="77">
        <v>0</v>
      </c>
      <c r="P20" s="144"/>
      <c r="Q20" s="78">
        <v>0</v>
      </c>
      <c r="R20" s="82">
        <v>5450.1953270400008</v>
      </c>
      <c r="S20" s="77">
        <v>0</v>
      </c>
      <c r="T20" s="144"/>
      <c r="U20" s="78">
        <v>0</v>
      </c>
      <c r="V20" s="82">
        <v>0</v>
      </c>
      <c r="W20" s="77">
        <v>0</v>
      </c>
      <c r="X20" s="144"/>
      <c r="Y20" s="78">
        <v>0</v>
      </c>
      <c r="Z20" s="82">
        <v>0</v>
      </c>
      <c r="AA20" s="77">
        <v>0</v>
      </c>
      <c r="AB20" s="144"/>
      <c r="AC20" s="78">
        <v>0</v>
      </c>
      <c r="AD20" s="82">
        <v>5450.1953270400008</v>
      </c>
      <c r="AE20" s="77">
        <v>0</v>
      </c>
      <c r="AF20" s="144"/>
      <c r="AG20" s="78">
        <v>0</v>
      </c>
      <c r="AH20" s="82">
        <v>0</v>
      </c>
      <c r="AI20" s="77">
        <v>0</v>
      </c>
      <c r="AJ20" s="144"/>
      <c r="AK20" s="78">
        <v>0</v>
      </c>
      <c r="AL20" s="82">
        <v>0</v>
      </c>
      <c r="AM20" s="77">
        <v>0</v>
      </c>
      <c r="AN20" s="144"/>
      <c r="AO20" s="78">
        <v>0</v>
      </c>
      <c r="AP20" s="82">
        <v>5450.1953270400008</v>
      </c>
      <c r="AQ20" s="77">
        <v>0</v>
      </c>
      <c r="AR20" s="144"/>
      <c r="AS20" s="78">
        <v>0</v>
      </c>
      <c r="AT20" s="82">
        <v>0</v>
      </c>
      <c r="AU20" s="77">
        <v>0</v>
      </c>
      <c r="AV20" s="144"/>
      <c r="AW20" s="78">
        <v>0</v>
      </c>
      <c r="AX20" s="82">
        <v>5450.1953270400008</v>
      </c>
      <c r="AY20" s="77">
        <v>0</v>
      </c>
      <c r="AZ20" s="144"/>
      <c r="BA20" s="78">
        <v>0</v>
      </c>
      <c r="BB20" s="99"/>
      <c r="BC20" s="99"/>
      <c r="BD20" s="76">
        <v>27144.108808160003</v>
      </c>
      <c r="BE20" s="76">
        <v>0</v>
      </c>
      <c r="BF20" s="77">
        <v>0</v>
      </c>
      <c r="BG20" s="78">
        <v>0</v>
      </c>
    </row>
    <row r="21" spans="1:59" s="79" customFormat="1" x14ac:dyDescent="0.2">
      <c r="A21" s="80" t="s">
        <v>119</v>
      </c>
      <c r="B21" s="267">
        <v>16</v>
      </c>
      <c r="C21" s="164">
        <v>7183.1817000000001</v>
      </c>
      <c r="D21" s="165">
        <v>0</v>
      </c>
      <c r="E21" s="81">
        <v>7183.1817000000001</v>
      </c>
      <c r="F21" s="82">
        <v>0</v>
      </c>
      <c r="G21" s="77">
        <v>0</v>
      </c>
      <c r="H21" s="144"/>
      <c r="I21" s="78">
        <v>0</v>
      </c>
      <c r="J21" s="82">
        <v>1760.5825</v>
      </c>
      <c r="K21" s="77">
        <v>0</v>
      </c>
      <c r="L21" s="144"/>
      <c r="M21" s="78">
        <v>0</v>
      </c>
      <c r="N21" s="82">
        <v>0</v>
      </c>
      <c r="O21" s="77">
        <v>0</v>
      </c>
      <c r="P21" s="144"/>
      <c r="Q21" s="78">
        <v>0</v>
      </c>
      <c r="R21" s="82">
        <v>1795.795425</v>
      </c>
      <c r="S21" s="77">
        <v>0</v>
      </c>
      <c r="T21" s="144"/>
      <c r="U21" s="78">
        <v>0</v>
      </c>
      <c r="V21" s="82">
        <v>0</v>
      </c>
      <c r="W21" s="77">
        <v>0</v>
      </c>
      <c r="X21" s="144"/>
      <c r="Y21" s="78">
        <v>0</v>
      </c>
      <c r="Z21" s="82">
        <v>0</v>
      </c>
      <c r="AA21" s="77">
        <v>0</v>
      </c>
      <c r="AB21" s="144"/>
      <c r="AC21" s="78">
        <v>0</v>
      </c>
      <c r="AD21" s="82">
        <v>1795.795425</v>
      </c>
      <c r="AE21" s="77">
        <v>0</v>
      </c>
      <c r="AF21" s="144"/>
      <c r="AG21" s="78">
        <v>0</v>
      </c>
      <c r="AH21" s="82">
        <v>0</v>
      </c>
      <c r="AI21" s="77">
        <v>0</v>
      </c>
      <c r="AJ21" s="144"/>
      <c r="AK21" s="78">
        <v>0</v>
      </c>
      <c r="AL21" s="82">
        <v>0</v>
      </c>
      <c r="AM21" s="77">
        <v>0</v>
      </c>
      <c r="AN21" s="144"/>
      <c r="AO21" s="78">
        <v>0</v>
      </c>
      <c r="AP21" s="82">
        <v>1795.795425</v>
      </c>
      <c r="AQ21" s="77">
        <v>0</v>
      </c>
      <c r="AR21" s="144"/>
      <c r="AS21" s="78">
        <v>0</v>
      </c>
      <c r="AT21" s="82">
        <v>0</v>
      </c>
      <c r="AU21" s="77">
        <v>0</v>
      </c>
      <c r="AV21" s="144"/>
      <c r="AW21" s="78">
        <v>0</v>
      </c>
      <c r="AX21" s="82">
        <v>1795.795425</v>
      </c>
      <c r="AY21" s="77">
        <v>0</v>
      </c>
      <c r="AZ21" s="144"/>
      <c r="BA21" s="78">
        <v>0</v>
      </c>
      <c r="BB21" s="99"/>
      <c r="BC21" s="99"/>
      <c r="BD21" s="76">
        <v>8943.7641999999996</v>
      </c>
      <c r="BE21" s="76">
        <v>0</v>
      </c>
      <c r="BF21" s="77">
        <v>0</v>
      </c>
      <c r="BG21" s="78">
        <v>0</v>
      </c>
    </row>
    <row r="22" spans="1:59" s="79" customFormat="1" x14ac:dyDescent="0.2">
      <c r="A22" s="80" t="s">
        <v>120</v>
      </c>
      <c r="B22" s="267">
        <v>14</v>
      </c>
      <c r="C22" s="164">
        <v>21084.119879999998</v>
      </c>
      <c r="D22" s="165">
        <v>0</v>
      </c>
      <c r="E22" s="81">
        <v>21084.119879999998</v>
      </c>
      <c r="F22" s="82">
        <v>0</v>
      </c>
      <c r="G22" s="77">
        <v>0</v>
      </c>
      <c r="H22" s="144"/>
      <c r="I22" s="78">
        <v>0</v>
      </c>
      <c r="J22" s="82">
        <v>5167.6774999999998</v>
      </c>
      <c r="K22" s="77">
        <v>0</v>
      </c>
      <c r="L22" s="144"/>
      <c r="M22" s="78">
        <v>0</v>
      </c>
      <c r="N22" s="82">
        <v>0</v>
      </c>
      <c r="O22" s="77">
        <v>0</v>
      </c>
      <c r="P22" s="144"/>
      <c r="Q22" s="78">
        <v>0</v>
      </c>
      <c r="R22" s="82">
        <v>5271.0299699999996</v>
      </c>
      <c r="S22" s="77">
        <v>0</v>
      </c>
      <c r="T22" s="144"/>
      <c r="U22" s="78">
        <v>0</v>
      </c>
      <c r="V22" s="82">
        <v>0</v>
      </c>
      <c r="W22" s="77">
        <v>0</v>
      </c>
      <c r="X22" s="144"/>
      <c r="Y22" s="78">
        <v>0</v>
      </c>
      <c r="Z22" s="82">
        <v>0</v>
      </c>
      <c r="AA22" s="77">
        <v>0</v>
      </c>
      <c r="AB22" s="144"/>
      <c r="AC22" s="78">
        <v>0</v>
      </c>
      <c r="AD22" s="82">
        <v>5271.0299699999996</v>
      </c>
      <c r="AE22" s="77">
        <v>0</v>
      </c>
      <c r="AF22" s="144"/>
      <c r="AG22" s="78">
        <v>0</v>
      </c>
      <c r="AH22" s="82">
        <v>0</v>
      </c>
      <c r="AI22" s="77">
        <v>0</v>
      </c>
      <c r="AJ22" s="144"/>
      <c r="AK22" s="78">
        <v>0</v>
      </c>
      <c r="AL22" s="82">
        <v>0</v>
      </c>
      <c r="AM22" s="77">
        <v>0</v>
      </c>
      <c r="AN22" s="144"/>
      <c r="AO22" s="78">
        <v>0</v>
      </c>
      <c r="AP22" s="82">
        <v>5271.0299699999996</v>
      </c>
      <c r="AQ22" s="77">
        <v>0</v>
      </c>
      <c r="AR22" s="144"/>
      <c r="AS22" s="78">
        <v>0</v>
      </c>
      <c r="AT22" s="82">
        <v>0</v>
      </c>
      <c r="AU22" s="77">
        <v>0</v>
      </c>
      <c r="AV22" s="144"/>
      <c r="AW22" s="78">
        <v>0</v>
      </c>
      <c r="AX22" s="82">
        <v>5271.0299699999996</v>
      </c>
      <c r="AY22" s="77">
        <v>0</v>
      </c>
      <c r="AZ22" s="144"/>
      <c r="BA22" s="78">
        <v>0</v>
      </c>
      <c r="BB22" s="99"/>
      <c r="BC22" s="99"/>
      <c r="BD22" s="76">
        <v>26251.79738</v>
      </c>
      <c r="BE22" s="76">
        <v>0</v>
      </c>
      <c r="BF22" s="77">
        <v>0</v>
      </c>
      <c r="BG22" s="78">
        <v>0</v>
      </c>
    </row>
    <row r="23" spans="1:59" s="79" customFormat="1" x14ac:dyDescent="0.2">
      <c r="A23" s="80" t="s">
        <v>121</v>
      </c>
      <c r="B23" s="267">
        <v>14</v>
      </c>
      <c r="C23" s="164">
        <v>48493.030160000002</v>
      </c>
      <c r="D23" s="165">
        <v>0</v>
      </c>
      <c r="E23" s="81">
        <v>48493.030160000002</v>
      </c>
      <c r="F23" s="82">
        <v>0</v>
      </c>
      <c r="G23" s="77">
        <v>0</v>
      </c>
      <c r="H23" s="144"/>
      <c r="I23" s="78">
        <v>0</v>
      </c>
      <c r="J23" s="82">
        <v>11885.545</v>
      </c>
      <c r="K23" s="77">
        <v>0</v>
      </c>
      <c r="L23" s="144"/>
      <c r="M23" s="78">
        <v>0</v>
      </c>
      <c r="N23" s="82">
        <v>0</v>
      </c>
      <c r="O23" s="77">
        <v>0</v>
      </c>
      <c r="P23" s="144"/>
      <c r="Q23" s="78">
        <v>0</v>
      </c>
      <c r="R23" s="82">
        <v>12123.257540000001</v>
      </c>
      <c r="S23" s="77">
        <v>0</v>
      </c>
      <c r="T23" s="144"/>
      <c r="U23" s="78">
        <v>0</v>
      </c>
      <c r="V23" s="82">
        <v>0</v>
      </c>
      <c r="W23" s="77">
        <v>0</v>
      </c>
      <c r="X23" s="144"/>
      <c r="Y23" s="78">
        <v>0</v>
      </c>
      <c r="Z23" s="82">
        <v>0</v>
      </c>
      <c r="AA23" s="77">
        <v>0</v>
      </c>
      <c r="AB23" s="144"/>
      <c r="AC23" s="78">
        <v>0</v>
      </c>
      <c r="AD23" s="82">
        <v>12123.257540000001</v>
      </c>
      <c r="AE23" s="77">
        <v>0</v>
      </c>
      <c r="AF23" s="144"/>
      <c r="AG23" s="78">
        <v>0</v>
      </c>
      <c r="AH23" s="82">
        <v>0</v>
      </c>
      <c r="AI23" s="77">
        <v>0</v>
      </c>
      <c r="AJ23" s="144"/>
      <c r="AK23" s="78">
        <v>0</v>
      </c>
      <c r="AL23" s="82">
        <v>0</v>
      </c>
      <c r="AM23" s="77">
        <v>0</v>
      </c>
      <c r="AN23" s="144"/>
      <c r="AO23" s="78">
        <v>0</v>
      </c>
      <c r="AP23" s="82">
        <v>12123.257540000001</v>
      </c>
      <c r="AQ23" s="77">
        <v>0</v>
      </c>
      <c r="AR23" s="144"/>
      <c r="AS23" s="78">
        <v>0</v>
      </c>
      <c r="AT23" s="82">
        <v>0</v>
      </c>
      <c r="AU23" s="77">
        <v>0</v>
      </c>
      <c r="AV23" s="144"/>
      <c r="AW23" s="78">
        <v>0</v>
      </c>
      <c r="AX23" s="82">
        <v>12123.257540000001</v>
      </c>
      <c r="AY23" s="77">
        <v>0</v>
      </c>
      <c r="AZ23" s="144"/>
      <c r="BA23" s="78">
        <v>0</v>
      </c>
      <c r="BB23" s="99"/>
      <c r="BC23" s="99"/>
      <c r="BD23" s="76">
        <v>60378.57516</v>
      </c>
      <c r="BE23" s="76">
        <v>0</v>
      </c>
      <c r="BF23" s="77">
        <v>0</v>
      </c>
      <c r="BG23" s="78">
        <v>0</v>
      </c>
    </row>
    <row r="24" spans="1:59" s="79" customFormat="1" x14ac:dyDescent="0.2">
      <c r="A24" s="80" t="s">
        <v>122</v>
      </c>
      <c r="B24" s="267">
        <v>26</v>
      </c>
      <c r="C24" s="164">
        <v>18840.420000000002</v>
      </c>
      <c r="D24" s="165">
        <v>0</v>
      </c>
      <c r="E24" s="81">
        <v>18840.420000000002</v>
      </c>
      <c r="F24" s="82">
        <v>0</v>
      </c>
      <c r="G24" s="77">
        <v>0</v>
      </c>
      <c r="H24" s="144"/>
      <c r="I24" s="78">
        <v>0</v>
      </c>
      <c r="J24" s="82">
        <v>4617.75</v>
      </c>
      <c r="K24" s="77">
        <v>0</v>
      </c>
      <c r="L24" s="144"/>
      <c r="M24" s="78">
        <v>0</v>
      </c>
      <c r="N24" s="82">
        <v>0</v>
      </c>
      <c r="O24" s="77">
        <v>0</v>
      </c>
      <c r="P24" s="144"/>
      <c r="Q24" s="78">
        <v>0</v>
      </c>
      <c r="R24" s="82">
        <v>4710.1050000000005</v>
      </c>
      <c r="S24" s="77">
        <v>0</v>
      </c>
      <c r="T24" s="144"/>
      <c r="U24" s="78">
        <v>0</v>
      </c>
      <c r="V24" s="82">
        <v>0</v>
      </c>
      <c r="W24" s="77">
        <v>0</v>
      </c>
      <c r="X24" s="144"/>
      <c r="Y24" s="78">
        <v>0</v>
      </c>
      <c r="Z24" s="82">
        <v>0</v>
      </c>
      <c r="AA24" s="77">
        <v>0</v>
      </c>
      <c r="AB24" s="144"/>
      <c r="AC24" s="78">
        <v>0</v>
      </c>
      <c r="AD24" s="82">
        <v>4710.1050000000005</v>
      </c>
      <c r="AE24" s="77">
        <v>0</v>
      </c>
      <c r="AF24" s="144"/>
      <c r="AG24" s="78">
        <v>0</v>
      </c>
      <c r="AH24" s="82">
        <v>0</v>
      </c>
      <c r="AI24" s="77">
        <v>0</v>
      </c>
      <c r="AJ24" s="144"/>
      <c r="AK24" s="78">
        <v>0</v>
      </c>
      <c r="AL24" s="82">
        <v>0</v>
      </c>
      <c r="AM24" s="77">
        <v>0</v>
      </c>
      <c r="AN24" s="144"/>
      <c r="AO24" s="78">
        <v>0</v>
      </c>
      <c r="AP24" s="82">
        <v>4710.1050000000005</v>
      </c>
      <c r="AQ24" s="77">
        <v>0</v>
      </c>
      <c r="AR24" s="144"/>
      <c r="AS24" s="78">
        <v>0</v>
      </c>
      <c r="AT24" s="82">
        <v>0</v>
      </c>
      <c r="AU24" s="77">
        <v>0</v>
      </c>
      <c r="AV24" s="144"/>
      <c r="AW24" s="78">
        <v>0</v>
      </c>
      <c r="AX24" s="82">
        <v>4710.1050000000005</v>
      </c>
      <c r="AY24" s="77">
        <v>0</v>
      </c>
      <c r="AZ24" s="144"/>
      <c r="BA24" s="78">
        <v>0</v>
      </c>
      <c r="BB24" s="99"/>
      <c r="BC24" s="99"/>
      <c r="BD24" s="76">
        <v>23458.17</v>
      </c>
      <c r="BE24" s="76">
        <v>0</v>
      </c>
      <c r="BF24" s="77">
        <v>0</v>
      </c>
      <c r="BG24" s="78">
        <v>0</v>
      </c>
    </row>
    <row r="25" spans="1:59" s="79" customFormat="1" x14ac:dyDescent="0.2">
      <c r="A25" s="80" t="s">
        <v>123</v>
      </c>
      <c r="B25" s="267">
        <v>26</v>
      </c>
      <c r="C25" s="164">
        <v>70652.126405599993</v>
      </c>
      <c r="D25" s="165">
        <v>0</v>
      </c>
      <c r="E25" s="81">
        <v>70652.126405599993</v>
      </c>
      <c r="F25" s="82">
        <v>0</v>
      </c>
      <c r="G25" s="77">
        <v>0</v>
      </c>
      <c r="H25" s="144"/>
      <c r="I25" s="78">
        <v>0</v>
      </c>
      <c r="J25" s="82">
        <v>17316.7</v>
      </c>
      <c r="K25" s="77">
        <v>0</v>
      </c>
      <c r="L25" s="144"/>
      <c r="M25" s="78">
        <v>0</v>
      </c>
      <c r="N25" s="82">
        <v>0</v>
      </c>
      <c r="O25" s="77">
        <v>0</v>
      </c>
      <c r="P25" s="144"/>
      <c r="Q25" s="78">
        <v>0</v>
      </c>
      <c r="R25" s="82">
        <v>17663.031601399998</v>
      </c>
      <c r="S25" s="77">
        <v>0</v>
      </c>
      <c r="T25" s="144"/>
      <c r="U25" s="78">
        <v>0</v>
      </c>
      <c r="V25" s="82">
        <v>0</v>
      </c>
      <c r="W25" s="77">
        <v>0</v>
      </c>
      <c r="X25" s="144"/>
      <c r="Y25" s="78">
        <v>0</v>
      </c>
      <c r="Z25" s="82">
        <v>0</v>
      </c>
      <c r="AA25" s="77">
        <v>0</v>
      </c>
      <c r="AB25" s="144"/>
      <c r="AC25" s="78">
        <v>0</v>
      </c>
      <c r="AD25" s="82">
        <v>17663.031601399998</v>
      </c>
      <c r="AE25" s="77">
        <v>0</v>
      </c>
      <c r="AF25" s="144"/>
      <c r="AG25" s="78">
        <v>0</v>
      </c>
      <c r="AH25" s="82">
        <v>0</v>
      </c>
      <c r="AI25" s="77">
        <v>0</v>
      </c>
      <c r="AJ25" s="144"/>
      <c r="AK25" s="78">
        <v>0</v>
      </c>
      <c r="AL25" s="82">
        <v>0</v>
      </c>
      <c r="AM25" s="77">
        <v>0</v>
      </c>
      <c r="AN25" s="144"/>
      <c r="AO25" s="78">
        <v>0</v>
      </c>
      <c r="AP25" s="82">
        <v>17663.031601399998</v>
      </c>
      <c r="AQ25" s="77">
        <v>0</v>
      </c>
      <c r="AR25" s="144"/>
      <c r="AS25" s="78">
        <v>0</v>
      </c>
      <c r="AT25" s="82">
        <v>0</v>
      </c>
      <c r="AU25" s="77">
        <v>0</v>
      </c>
      <c r="AV25" s="144"/>
      <c r="AW25" s="78">
        <v>0</v>
      </c>
      <c r="AX25" s="82">
        <v>17663.031601399998</v>
      </c>
      <c r="AY25" s="77">
        <v>0</v>
      </c>
      <c r="AZ25" s="144"/>
      <c r="BA25" s="78">
        <v>0</v>
      </c>
      <c r="BB25" s="99"/>
      <c r="BC25" s="99"/>
      <c r="BD25" s="76">
        <v>87968.82640559999</v>
      </c>
      <c r="BE25" s="76">
        <v>0</v>
      </c>
      <c r="BF25" s="77">
        <v>0</v>
      </c>
      <c r="BG25" s="78">
        <v>0</v>
      </c>
    </row>
    <row r="26" spans="1:59" s="79" customFormat="1" x14ac:dyDescent="0.2">
      <c r="A26" s="80" t="s">
        <v>134</v>
      </c>
      <c r="B26" s="267">
        <v>102084</v>
      </c>
      <c r="C26" s="164">
        <v>58183.350000000006</v>
      </c>
      <c r="D26" s="165">
        <v>0</v>
      </c>
      <c r="E26" s="81">
        <v>58183.350000000006</v>
      </c>
      <c r="F26" s="82">
        <v>0</v>
      </c>
      <c r="G26" s="77">
        <v>0</v>
      </c>
      <c r="H26" s="144"/>
      <c r="I26" s="78">
        <v>0</v>
      </c>
      <c r="J26" s="82">
        <v>14270.344999999999</v>
      </c>
      <c r="K26" s="77">
        <v>0</v>
      </c>
      <c r="L26" s="144"/>
      <c r="M26" s="78">
        <v>0</v>
      </c>
      <c r="N26" s="82">
        <v>0</v>
      </c>
      <c r="O26" s="77">
        <v>0</v>
      </c>
      <c r="P26" s="144"/>
      <c r="Q26" s="78">
        <v>0</v>
      </c>
      <c r="R26" s="82">
        <v>13478.967500000001</v>
      </c>
      <c r="S26" s="77">
        <v>0</v>
      </c>
      <c r="T26" s="144"/>
      <c r="U26" s="78">
        <v>0</v>
      </c>
      <c r="V26" s="82">
        <v>1066.8699999999999</v>
      </c>
      <c r="W26" s="77">
        <v>0</v>
      </c>
      <c r="X26" s="144"/>
      <c r="Y26" s="78">
        <v>0</v>
      </c>
      <c r="Z26" s="82">
        <v>0</v>
      </c>
      <c r="AA26" s="77">
        <v>0</v>
      </c>
      <c r="AB26" s="144"/>
      <c r="AC26" s="78">
        <v>0</v>
      </c>
      <c r="AD26" s="82">
        <v>13478.967500000001</v>
      </c>
      <c r="AE26" s="77">
        <v>0</v>
      </c>
      <c r="AF26" s="144"/>
      <c r="AG26" s="78">
        <v>0</v>
      </c>
      <c r="AH26" s="82">
        <v>1066.8699999999999</v>
      </c>
      <c r="AI26" s="77">
        <v>0</v>
      </c>
      <c r="AJ26" s="144"/>
      <c r="AK26" s="78">
        <v>0</v>
      </c>
      <c r="AL26" s="82">
        <v>0</v>
      </c>
      <c r="AM26" s="77">
        <v>0</v>
      </c>
      <c r="AN26" s="144"/>
      <c r="AO26" s="78">
        <v>0</v>
      </c>
      <c r="AP26" s="82">
        <v>13478.967500000001</v>
      </c>
      <c r="AQ26" s="77">
        <v>0</v>
      </c>
      <c r="AR26" s="144"/>
      <c r="AS26" s="78">
        <v>0</v>
      </c>
      <c r="AT26" s="82">
        <v>1066.8699999999999</v>
      </c>
      <c r="AU26" s="77">
        <v>0</v>
      </c>
      <c r="AV26" s="144"/>
      <c r="AW26" s="78">
        <v>0</v>
      </c>
      <c r="AX26" s="82">
        <v>14545.837500000001</v>
      </c>
      <c r="AY26" s="77">
        <v>0</v>
      </c>
      <c r="AZ26" s="144"/>
      <c r="BA26" s="78">
        <v>0</v>
      </c>
      <c r="BB26" s="99"/>
      <c r="BC26" s="99"/>
      <c r="BD26" s="76">
        <v>72453.695000000007</v>
      </c>
      <c r="BE26" s="76">
        <v>0</v>
      </c>
      <c r="BF26" s="77">
        <v>0</v>
      </c>
      <c r="BG26" s="78">
        <v>0</v>
      </c>
    </row>
    <row r="27" spans="1:59" s="79" customFormat="1" x14ac:dyDescent="0.2">
      <c r="A27" s="80" t="s">
        <v>133</v>
      </c>
      <c r="B27" s="267">
        <v>102084</v>
      </c>
      <c r="C27" s="164">
        <v>38183.040000000008</v>
      </c>
      <c r="D27" s="165">
        <v>0</v>
      </c>
      <c r="E27" s="81">
        <v>38183.040000000008</v>
      </c>
      <c r="F27" s="82">
        <v>0</v>
      </c>
      <c r="G27" s="77">
        <v>0</v>
      </c>
      <c r="H27" s="144"/>
      <c r="I27" s="78">
        <v>0</v>
      </c>
      <c r="J27" s="82">
        <v>9364.9787500000002</v>
      </c>
      <c r="K27" s="77">
        <v>0</v>
      </c>
      <c r="L27" s="144"/>
      <c r="M27" s="78">
        <v>0</v>
      </c>
      <c r="N27" s="82">
        <v>0</v>
      </c>
      <c r="O27" s="77">
        <v>0</v>
      </c>
      <c r="P27" s="144"/>
      <c r="Q27" s="78">
        <v>0</v>
      </c>
      <c r="R27" s="82">
        <v>8845.6225000000013</v>
      </c>
      <c r="S27" s="77">
        <v>0</v>
      </c>
      <c r="T27" s="144"/>
      <c r="U27" s="78">
        <v>0</v>
      </c>
      <c r="V27" s="82">
        <v>700.13750000000005</v>
      </c>
      <c r="W27" s="77">
        <v>0</v>
      </c>
      <c r="X27" s="144"/>
      <c r="Y27" s="78">
        <v>0</v>
      </c>
      <c r="Z27" s="82">
        <v>0</v>
      </c>
      <c r="AA27" s="77">
        <v>0</v>
      </c>
      <c r="AB27" s="144"/>
      <c r="AC27" s="78">
        <v>0</v>
      </c>
      <c r="AD27" s="82">
        <v>8845.6225000000013</v>
      </c>
      <c r="AE27" s="77">
        <v>0</v>
      </c>
      <c r="AF27" s="144"/>
      <c r="AG27" s="78">
        <v>0</v>
      </c>
      <c r="AH27" s="82">
        <v>700.13750000000005</v>
      </c>
      <c r="AI27" s="77">
        <v>0</v>
      </c>
      <c r="AJ27" s="144"/>
      <c r="AK27" s="78">
        <v>0</v>
      </c>
      <c r="AL27" s="82">
        <v>0</v>
      </c>
      <c r="AM27" s="77">
        <v>0</v>
      </c>
      <c r="AN27" s="144"/>
      <c r="AO27" s="78">
        <v>0</v>
      </c>
      <c r="AP27" s="82">
        <v>8845.6225000000013</v>
      </c>
      <c r="AQ27" s="77">
        <v>0</v>
      </c>
      <c r="AR27" s="144"/>
      <c r="AS27" s="78">
        <v>0</v>
      </c>
      <c r="AT27" s="82">
        <v>700.13750000000005</v>
      </c>
      <c r="AU27" s="77">
        <v>0</v>
      </c>
      <c r="AV27" s="144"/>
      <c r="AW27" s="78">
        <v>0</v>
      </c>
      <c r="AX27" s="82">
        <v>9545.760000000002</v>
      </c>
      <c r="AY27" s="77">
        <v>0</v>
      </c>
      <c r="AZ27" s="144"/>
      <c r="BA27" s="78">
        <v>0</v>
      </c>
      <c r="BB27" s="99"/>
      <c r="BC27" s="99"/>
      <c r="BD27" s="76">
        <v>47548.018750000003</v>
      </c>
      <c r="BE27" s="76">
        <v>0</v>
      </c>
      <c r="BF27" s="77">
        <v>0</v>
      </c>
      <c r="BG27" s="78">
        <v>0</v>
      </c>
    </row>
    <row r="28" spans="1:59" s="79" customFormat="1" x14ac:dyDescent="0.2">
      <c r="A28" s="80" t="s">
        <v>132</v>
      </c>
      <c r="B28" s="267">
        <v>102084</v>
      </c>
      <c r="C28" s="164">
        <v>77273.8</v>
      </c>
      <c r="D28" s="165">
        <v>0</v>
      </c>
      <c r="E28" s="81">
        <v>77273.8</v>
      </c>
      <c r="F28" s="82">
        <v>0</v>
      </c>
      <c r="G28" s="77">
        <v>0</v>
      </c>
      <c r="H28" s="144"/>
      <c r="I28" s="78">
        <v>0</v>
      </c>
      <c r="J28" s="82">
        <v>18952.577499999999</v>
      </c>
      <c r="K28" s="77">
        <v>0</v>
      </c>
      <c r="L28" s="144"/>
      <c r="M28" s="78">
        <v>0</v>
      </c>
      <c r="N28" s="82">
        <v>0</v>
      </c>
      <c r="O28" s="77">
        <v>0</v>
      </c>
      <c r="P28" s="144"/>
      <c r="Q28" s="78">
        <v>0</v>
      </c>
      <c r="R28" s="82">
        <v>17901.5075</v>
      </c>
      <c r="S28" s="77">
        <v>0</v>
      </c>
      <c r="T28" s="144"/>
      <c r="U28" s="78">
        <v>0</v>
      </c>
      <c r="V28" s="82">
        <v>1416.9425000000001</v>
      </c>
      <c r="W28" s="77">
        <v>0</v>
      </c>
      <c r="X28" s="144"/>
      <c r="Y28" s="78">
        <v>0</v>
      </c>
      <c r="Z28" s="82">
        <v>0</v>
      </c>
      <c r="AA28" s="77">
        <v>0</v>
      </c>
      <c r="AB28" s="144"/>
      <c r="AC28" s="78">
        <v>0</v>
      </c>
      <c r="AD28" s="82">
        <v>17901.5075</v>
      </c>
      <c r="AE28" s="77">
        <v>0</v>
      </c>
      <c r="AF28" s="144"/>
      <c r="AG28" s="78">
        <v>0</v>
      </c>
      <c r="AH28" s="82">
        <v>1416.9425000000001</v>
      </c>
      <c r="AI28" s="77">
        <v>0</v>
      </c>
      <c r="AJ28" s="144"/>
      <c r="AK28" s="78">
        <v>0</v>
      </c>
      <c r="AL28" s="82">
        <v>0</v>
      </c>
      <c r="AM28" s="77">
        <v>0</v>
      </c>
      <c r="AN28" s="144"/>
      <c r="AO28" s="78">
        <v>0</v>
      </c>
      <c r="AP28" s="82">
        <v>17901.5075</v>
      </c>
      <c r="AQ28" s="77">
        <v>0</v>
      </c>
      <c r="AR28" s="144"/>
      <c r="AS28" s="78">
        <v>0</v>
      </c>
      <c r="AT28" s="82">
        <v>1416.9425000000001</v>
      </c>
      <c r="AU28" s="77">
        <v>0</v>
      </c>
      <c r="AV28" s="144"/>
      <c r="AW28" s="78">
        <v>0</v>
      </c>
      <c r="AX28" s="82">
        <v>19318.45</v>
      </c>
      <c r="AY28" s="77">
        <v>0</v>
      </c>
      <c r="AZ28" s="144"/>
      <c r="BA28" s="78">
        <v>0</v>
      </c>
      <c r="BB28" s="99"/>
      <c r="BC28" s="99"/>
      <c r="BD28" s="76">
        <v>96226.377499999988</v>
      </c>
      <c r="BE28" s="76">
        <v>0</v>
      </c>
      <c r="BF28" s="77">
        <v>0</v>
      </c>
      <c r="BG28" s="78">
        <v>0</v>
      </c>
    </row>
    <row r="29" spans="1:59" s="79" customFormat="1" x14ac:dyDescent="0.2">
      <c r="A29" s="80" t="s">
        <v>130</v>
      </c>
      <c r="B29" s="267">
        <v>102084</v>
      </c>
      <c r="C29" s="164">
        <v>416369.45000000007</v>
      </c>
      <c r="D29" s="165">
        <v>0</v>
      </c>
      <c r="E29" s="81">
        <v>416369.45000000007</v>
      </c>
      <c r="F29" s="82">
        <v>0</v>
      </c>
      <c r="G29" s="77">
        <v>0</v>
      </c>
      <c r="H29" s="144"/>
      <c r="I29" s="78">
        <v>0</v>
      </c>
      <c r="J29" s="82">
        <v>102120.95375</v>
      </c>
      <c r="K29" s="77">
        <v>0</v>
      </c>
      <c r="L29" s="144"/>
      <c r="M29" s="78">
        <v>0</v>
      </c>
      <c r="N29" s="82">
        <v>0</v>
      </c>
      <c r="O29" s="77">
        <v>0</v>
      </c>
      <c r="P29" s="144"/>
      <c r="Q29" s="78">
        <v>0</v>
      </c>
      <c r="R29" s="82">
        <v>96457.545000000013</v>
      </c>
      <c r="S29" s="77">
        <v>0</v>
      </c>
      <c r="T29" s="144"/>
      <c r="U29" s="78">
        <v>0</v>
      </c>
      <c r="V29" s="82">
        <v>7634.8175000000001</v>
      </c>
      <c r="W29" s="77">
        <v>0</v>
      </c>
      <c r="X29" s="144"/>
      <c r="Y29" s="78">
        <v>0</v>
      </c>
      <c r="Z29" s="82">
        <v>0</v>
      </c>
      <c r="AA29" s="77">
        <v>0</v>
      </c>
      <c r="AB29" s="144"/>
      <c r="AC29" s="78">
        <v>0</v>
      </c>
      <c r="AD29" s="82">
        <v>96457.545000000013</v>
      </c>
      <c r="AE29" s="77">
        <v>0</v>
      </c>
      <c r="AF29" s="144"/>
      <c r="AG29" s="78">
        <v>0</v>
      </c>
      <c r="AH29" s="82">
        <v>7634.8175000000001</v>
      </c>
      <c r="AI29" s="77">
        <v>0</v>
      </c>
      <c r="AJ29" s="144"/>
      <c r="AK29" s="78">
        <v>0</v>
      </c>
      <c r="AL29" s="82">
        <v>0</v>
      </c>
      <c r="AM29" s="77">
        <v>0</v>
      </c>
      <c r="AN29" s="144"/>
      <c r="AO29" s="78">
        <v>0</v>
      </c>
      <c r="AP29" s="82">
        <v>96457.545000000013</v>
      </c>
      <c r="AQ29" s="77">
        <v>0</v>
      </c>
      <c r="AR29" s="144"/>
      <c r="AS29" s="78">
        <v>0</v>
      </c>
      <c r="AT29" s="82">
        <v>7634.8175000000001</v>
      </c>
      <c r="AU29" s="77">
        <v>0</v>
      </c>
      <c r="AV29" s="144"/>
      <c r="AW29" s="78">
        <v>0</v>
      </c>
      <c r="AX29" s="82">
        <v>104092.36250000002</v>
      </c>
      <c r="AY29" s="77">
        <v>0</v>
      </c>
      <c r="AZ29" s="144"/>
      <c r="BA29" s="78">
        <v>0</v>
      </c>
      <c r="BB29" s="99"/>
      <c r="BC29" s="99"/>
      <c r="BD29" s="76">
        <v>518490.40375000017</v>
      </c>
      <c r="BE29" s="76">
        <v>0</v>
      </c>
      <c r="BF29" s="77">
        <v>0</v>
      </c>
      <c r="BG29" s="78">
        <v>0</v>
      </c>
    </row>
    <row r="30" spans="1:59" s="79" customFormat="1" x14ac:dyDescent="0.2">
      <c r="A30" s="80" t="s">
        <v>135</v>
      </c>
      <c r="B30" s="267">
        <v>102084</v>
      </c>
      <c r="C30" s="164">
        <v>54545.96</v>
      </c>
      <c r="D30" s="165">
        <v>0</v>
      </c>
      <c r="E30" s="81">
        <v>54545.96</v>
      </c>
      <c r="F30" s="82">
        <v>0</v>
      </c>
      <c r="G30" s="77">
        <v>0</v>
      </c>
      <c r="H30" s="144"/>
      <c r="I30" s="78">
        <v>0</v>
      </c>
      <c r="J30" s="82">
        <v>13378.22875</v>
      </c>
      <c r="K30" s="77">
        <v>0</v>
      </c>
      <c r="L30" s="144"/>
      <c r="M30" s="78">
        <v>0</v>
      </c>
      <c r="N30" s="82">
        <v>0</v>
      </c>
      <c r="O30" s="77">
        <v>0</v>
      </c>
      <c r="P30" s="144"/>
      <c r="Q30" s="78">
        <v>0</v>
      </c>
      <c r="R30" s="82">
        <v>12636.2925</v>
      </c>
      <c r="S30" s="77">
        <v>0</v>
      </c>
      <c r="T30" s="144"/>
      <c r="U30" s="78">
        <v>0</v>
      </c>
      <c r="V30" s="82">
        <v>1000.1975</v>
      </c>
      <c r="W30" s="77">
        <v>0</v>
      </c>
      <c r="X30" s="144"/>
      <c r="Y30" s="78">
        <v>0</v>
      </c>
      <c r="Z30" s="82">
        <v>0</v>
      </c>
      <c r="AA30" s="77">
        <v>0</v>
      </c>
      <c r="AB30" s="144"/>
      <c r="AC30" s="78">
        <v>0</v>
      </c>
      <c r="AD30" s="82">
        <v>12636.2925</v>
      </c>
      <c r="AE30" s="77">
        <v>0</v>
      </c>
      <c r="AF30" s="144"/>
      <c r="AG30" s="78">
        <v>0</v>
      </c>
      <c r="AH30" s="82">
        <v>1000.1975</v>
      </c>
      <c r="AI30" s="77">
        <v>0</v>
      </c>
      <c r="AJ30" s="144"/>
      <c r="AK30" s="78">
        <v>0</v>
      </c>
      <c r="AL30" s="82">
        <v>0</v>
      </c>
      <c r="AM30" s="77">
        <v>0</v>
      </c>
      <c r="AN30" s="144"/>
      <c r="AO30" s="78">
        <v>0</v>
      </c>
      <c r="AP30" s="82">
        <v>12636.2925</v>
      </c>
      <c r="AQ30" s="77">
        <v>0</v>
      </c>
      <c r="AR30" s="144"/>
      <c r="AS30" s="78">
        <v>0</v>
      </c>
      <c r="AT30" s="82">
        <v>1000.1975</v>
      </c>
      <c r="AU30" s="77">
        <v>0</v>
      </c>
      <c r="AV30" s="144"/>
      <c r="AW30" s="78">
        <v>0</v>
      </c>
      <c r="AX30" s="82">
        <v>13636.49</v>
      </c>
      <c r="AY30" s="77">
        <v>0</v>
      </c>
      <c r="AZ30" s="144"/>
      <c r="BA30" s="78">
        <v>0</v>
      </c>
      <c r="BB30" s="99"/>
      <c r="BC30" s="99"/>
      <c r="BD30" s="76">
        <v>67924.188750000001</v>
      </c>
      <c r="BE30" s="76">
        <v>0</v>
      </c>
      <c r="BF30" s="77">
        <v>0</v>
      </c>
      <c r="BG30" s="78">
        <v>0</v>
      </c>
    </row>
    <row r="31" spans="1:59" s="79" customFormat="1" x14ac:dyDescent="0.2">
      <c r="A31" s="80" t="s">
        <v>139</v>
      </c>
      <c r="B31" s="267">
        <v>120400</v>
      </c>
      <c r="C31" s="164">
        <v>48897.13</v>
      </c>
      <c r="D31" s="165">
        <v>0</v>
      </c>
      <c r="E31" s="81">
        <v>48897.13</v>
      </c>
      <c r="F31" s="82">
        <v>0</v>
      </c>
      <c r="G31" s="77">
        <v>0</v>
      </c>
      <c r="H31" s="144"/>
      <c r="I31" s="78">
        <v>0</v>
      </c>
      <c r="J31" s="82">
        <v>11984.59</v>
      </c>
      <c r="K31" s="77">
        <v>0</v>
      </c>
      <c r="L31" s="144"/>
      <c r="M31" s="78">
        <v>0</v>
      </c>
      <c r="N31" s="82">
        <v>0</v>
      </c>
      <c r="O31" s="77">
        <v>0</v>
      </c>
      <c r="P31" s="144"/>
      <c r="Q31" s="78">
        <v>0</v>
      </c>
      <c r="R31" s="82">
        <v>12224.282499999999</v>
      </c>
      <c r="S31" s="77">
        <v>0</v>
      </c>
      <c r="T31" s="144"/>
      <c r="U31" s="78">
        <v>0</v>
      </c>
      <c r="V31" s="82">
        <v>0</v>
      </c>
      <c r="W31" s="77">
        <v>0</v>
      </c>
      <c r="X31" s="144"/>
      <c r="Y31" s="78">
        <v>0</v>
      </c>
      <c r="Z31" s="82">
        <v>0</v>
      </c>
      <c r="AA31" s="77">
        <v>0</v>
      </c>
      <c r="AB31" s="144"/>
      <c r="AC31" s="78">
        <v>0</v>
      </c>
      <c r="AD31" s="82">
        <v>12224.282499999999</v>
      </c>
      <c r="AE31" s="77">
        <v>0</v>
      </c>
      <c r="AF31" s="144"/>
      <c r="AG31" s="78">
        <v>0</v>
      </c>
      <c r="AH31" s="82">
        <v>0</v>
      </c>
      <c r="AI31" s="77">
        <v>0</v>
      </c>
      <c r="AJ31" s="144"/>
      <c r="AK31" s="78">
        <v>0</v>
      </c>
      <c r="AL31" s="82">
        <v>0</v>
      </c>
      <c r="AM31" s="77">
        <v>0</v>
      </c>
      <c r="AN31" s="144"/>
      <c r="AO31" s="78">
        <v>0</v>
      </c>
      <c r="AP31" s="82">
        <v>12224.282499999999</v>
      </c>
      <c r="AQ31" s="77">
        <v>0</v>
      </c>
      <c r="AR31" s="144"/>
      <c r="AS31" s="78">
        <v>0</v>
      </c>
      <c r="AT31" s="82">
        <v>0</v>
      </c>
      <c r="AU31" s="77">
        <v>0</v>
      </c>
      <c r="AV31" s="144"/>
      <c r="AW31" s="78">
        <v>0</v>
      </c>
      <c r="AX31" s="82">
        <v>12224.282499999999</v>
      </c>
      <c r="AY31" s="77">
        <v>0</v>
      </c>
      <c r="AZ31" s="144"/>
      <c r="BA31" s="78">
        <v>0</v>
      </c>
      <c r="BB31" s="99"/>
      <c r="BC31" s="99"/>
      <c r="BD31" s="76">
        <v>60881.72</v>
      </c>
      <c r="BE31" s="76">
        <v>0</v>
      </c>
      <c r="BF31" s="77">
        <v>0</v>
      </c>
      <c r="BG31" s="78">
        <v>0</v>
      </c>
    </row>
    <row r="32" spans="1:59" s="79" customFormat="1" x14ac:dyDescent="0.2">
      <c r="A32" s="80" t="s">
        <v>140</v>
      </c>
      <c r="B32" s="267">
        <v>120400</v>
      </c>
      <c r="C32" s="164">
        <v>59469.020000000004</v>
      </c>
      <c r="D32" s="165">
        <v>0</v>
      </c>
      <c r="E32" s="81">
        <v>59469.020000000004</v>
      </c>
      <c r="F32" s="82">
        <v>0</v>
      </c>
      <c r="G32" s="77">
        <v>0</v>
      </c>
      <c r="H32" s="144"/>
      <c r="I32" s="78">
        <v>0</v>
      </c>
      <c r="J32" s="82">
        <v>14575.74</v>
      </c>
      <c r="K32" s="77">
        <v>0</v>
      </c>
      <c r="L32" s="144"/>
      <c r="M32" s="78">
        <v>0</v>
      </c>
      <c r="N32" s="82">
        <v>0</v>
      </c>
      <c r="O32" s="77">
        <v>0</v>
      </c>
      <c r="P32" s="144"/>
      <c r="Q32" s="78">
        <v>0</v>
      </c>
      <c r="R32" s="82">
        <v>14867.255000000001</v>
      </c>
      <c r="S32" s="77">
        <v>0</v>
      </c>
      <c r="T32" s="144"/>
      <c r="U32" s="78">
        <v>0</v>
      </c>
      <c r="V32" s="82">
        <v>0</v>
      </c>
      <c r="W32" s="77">
        <v>0</v>
      </c>
      <c r="X32" s="144"/>
      <c r="Y32" s="78">
        <v>0</v>
      </c>
      <c r="Z32" s="82">
        <v>0</v>
      </c>
      <c r="AA32" s="77">
        <v>0</v>
      </c>
      <c r="AB32" s="144"/>
      <c r="AC32" s="78">
        <v>0</v>
      </c>
      <c r="AD32" s="82">
        <v>14867.255000000001</v>
      </c>
      <c r="AE32" s="77">
        <v>0</v>
      </c>
      <c r="AF32" s="144"/>
      <c r="AG32" s="78">
        <v>0</v>
      </c>
      <c r="AH32" s="82">
        <v>0</v>
      </c>
      <c r="AI32" s="77">
        <v>0</v>
      </c>
      <c r="AJ32" s="144"/>
      <c r="AK32" s="78">
        <v>0</v>
      </c>
      <c r="AL32" s="82">
        <v>0</v>
      </c>
      <c r="AM32" s="77">
        <v>0</v>
      </c>
      <c r="AN32" s="144"/>
      <c r="AO32" s="78">
        <v>0</v>
      </c>
      <c r="AP32" s="82">
        <v>14867.255000000001</v>
      </c>
      <c r="AQ32" s="77">
        <v>0</v>
      </c>
      <c r="AR32" s="144"/>
      <c r="AS32" s="78">
        <v>0</v>
      </c>
      <c r="AT32" s="82">
        <v>0</v>
      </c>
      <c r="AU32" s="77">
        <v>0</v>
      </c>
      <c r="AV32" s="144"/>
      <c r="AW32" s="78">
        <v>0</v>
      </c>
      <c r="AX32" s="82">
        <v>14867.255000000001</v>
      </c>
      <c r="AY32" s="77">
        <v>0</v>
      </c>
      <c r="AZ32" s="144"/>
      <c r="BA32" s="78">
        <v>0</v>
      </c>
      <c r="BB32" s="99"/>
      <c r="BC32" s="99"/>
      <c r="BD32" s="76">
        <v>74044.760000000009</v>
      </c>
      <c r="BE32" s="76">
        <v>0</v>
      </c>
      <c r="BF32" s="77">
        <v>0</v>
      </c>
      <c r="BG32" s="78">
        <v>0</v>
      </c>
    </row>
    <row r="33" spans="1:59" s="79" customFormat="1" x14ac:dyDescent="0.2">
      <c r="A33" s="80" t="s">
        <v>136</v>
      </c>
      <c r="B33" s="267">
        <v>102084</v>
      </c>
      <c r="C33" s="164">
        <v>77273.8</v>
      </c>
      <c r="D33" s="165">
        <v>0</v>
      </c>
      <c r="E33" s="81">
        <v>77273.8</v>
      </c>
      <c r="F33" s="82">
        <v>0</v>
      </c>
      <c r="G33" s="77">
        <v>0</v>
      </c>
      <c r="H33" s="144"/>
      <c r="I33" s="78">
        <v>0</v>
      </c>
      <c r="J33" s="82">
        <v>18952.577499999999</v>
      </c>
      <c r="K33" s="77">
        <v>0</v>
      </c>
      <c r="L33" s="144"/>
      <c r="M33" s="78">
        <v>0</v>
      </c>
      <c r="N33" s="82">
        <v>0</v>
      </c>
      <c r="O33" s="77">
        <v>0</v>
      </c>
      <c r="P33" s="144"/>
      <c r="Q33" s="78">
        <v>0</v>
      </c>
      <c r="R33" s="82">
        <v>17901.5075</v>
      </c>
      <c r="S33" s="77">
        <v>0</v>
      </c>
      <c r="T33" s="144"/>
      <c r="U33" s="78">
        <v>0</v>
      </c>
      <c r="V33" s="82">
        <v>1416.9425000000001</v>
      </c>
      <c r="W33" s="77">
        <v>0</v>
      </c>
      <c r="X33" s="144"/>
      <c r="Y33" s="78">
        <v>0</v>
      </c>
      <c r="Z33" s="82">
        <v>0</v>
      </c>
      <c r="AA33" s="77">
        <v>0</v>
      </c>
      <c r="AB33" s="144"/>
      <c r="AC33" s="78">
        <v>0</v>
      </c>
      <c r="AD33" s="82">
        <v>17901.5075</v>
      </c>
      <c r="AE33" s="77">
        <v>0</v>
      </c>
      <c r="AF33" s="144"/>
      <c r="AG33" s="78">
        <v>0</v>
      </c>
      <c r="AH33" s="82">
        <v>1416.9425000000001</v>
      </c>
      <c r="AI33" s="77">
        <v>0</v>
      </c>
      <c r="AJ33" s="144"/>
      <c r="AK33" s="78">
        <v>0</v>
      </c>
      <c r="AL33" s="82">
        <v>0</v>
      </c>
      <c r="AM33" s="77">
        <v>0</v>
      </c>
      <c r="AN33" s="144"/>
      <c r="AO33" s="78">
        <v>0</v>
      </c>
      <c r="AP33" s="82">
        <v>17901.5075</v>
      </c>
      <c r="AQ33" s="77">
        <v>0</v>
      </c>
      <c r="AR33" s="144"/>
      <c r="AS33" s="78">
        <v>0</v>
      </c>
      <c r="AT33" s="82">
        <v>1416.9425000000001</v>
      </c>
      <c r="AU33" s="77">
        <v>0</v>
      </c>
      <c r="AV33" s="144"/>
      <c r="AW33" s="78">
        <v>0</v>
      </c>
      <c r="AX33" s="82">
        <v>19318.45</v>
      </c>
      <c r="AY33" s="77">
        <v>0</v>
      </c>
      <c r="AZ33" s="144"/>
      <c r="BA33" s="78">
        <v>0</v>
      </c>
      <c r="BB33" s="99"/>
      <c r="BC33" s="99"/>
      <c r="BD33" s="76">
        <v>96226.377499999988</v>
      </c>
      <c r="BE33" s="76">
        <v>0</v>
      </c>
      <c r="BF33" s="77">
        <v>0</v>
      </c>
      <c r="BG33" s="78">
        <v>0</v>
      </c>
    </row>
    <row r="34" spans="1:59" s="79" customFormat="1" x14ac:dyDescent="0.2">
      <c r="A34" s="80" t="s">
        <v>138</v>
      </c>
      <c r="B34" s="267">
        <v>102084</v>
      </c>
      <c r="C34" s="164">
        <v>85456.36</v>
      </c>
      <c r="D34" s="165">
        <v>0</v>
      </c>
      <c r="E34" s="81">
        <v>85456.36</v>
      </c>
      <c r="F34" s="82">
        <v>0</v>
      </c>
      <c r="G34" s="77">
        <v>0</v>
      </c>
      <c r="H34" s="144"/>
      <c r="I34" s="78">
        <v>0</v>
      </c>
      <c r="J34" s="82">
        <v>20959.469999999998</v>
      </c>
      <c r="K34" s="77">
        <v>0</v>
      </c>
      <c r="L34" s="144"/>
      <c r="M34" s="78">
        <v>0</v>
      </c>
      <c r="N34" s="82">
        <v>0</v>
      </c>
      <c r="O34" s="77">
        <v>0</v>
      </c>
      <c r="P34" s="144"/>
      <c r="Q34" s="78">
        <v>0</v>
      </c>
      <c r="R34" s="82">
        <v>19797.1175</v>
      </c>
      <c r="S34" s="77">
        <v>0</v>
      </c>
      <c r="T34" s="144"/>
      <c r="U34" s="78">
        <v>0</v>
      </c>
      <c r="V34" s="82">
        <v>1566.9725000000001</v>
      </c>
      <c r="W34" s="77">
        <v>0</v>
      </c>
      <c r="X34" s="144"/>
      <c r="Y34" s="78">
        <v>0</v>
      </c>
      <c r="Z34" s="82">
        <v>0</v>
      </c>
      <c r="AA34" s="77">
        <v>0</v>
      </c>
      <c r="AB34" s="144"/>
      <c r="AC34" s="78">
        <v>0</v>
      </c>
      <c r="AD34" s="82">
        <v>19797.1175</v>
      </c>
      <c r="AE34" s="77">
        <v>0</v>
      </c>
      <c r="AF34" s="144"/>
      <c r="AG34" s="78">
        <v>0</v>
      </c>
      <c r="AH34" s="82">
        <v>1566.9725000000001</v>
      </c>
      <c r="AI34" s="77">
        <v>0</v>
      </c>
      <c r="AJ34" s="144"/>
      <c r="AK34" s="78">
        <v>0</v>
      </c>
      <c r="AL34" s="82">
        <v>0</v>
      </c>
      <c r="AM34" s="77">
        <v>0</v>
      </c>
      <c r="AN34" s="144"/>
      <c r="AO34" s="78">
        <v>0</v>
      </c>
      <c r="AP34" s="82">
        <v>19797.1175</v>
      </c>
      <c r="AQ34" s="77">
        <v>0</v>
      </c>
      <c r="AR34" s="144"/>
      <c r="AS34" s="78">
        <v>0</v>
      </c>
      <c r="AT34" s="82">
        <v>1566.9725000000001</v>
      </c>
      <c r="AU34" s="77">
        <v>0</v>
      </c>
      <c r="AV34" s="144"/>
      <c r="AW34" s="78">
        <v>0</v>
      </c>
      <c r="AX34" s="82">
        <v>21364.09</v>
      </c>
      <c r="AY34" s="77">
        <v>0</v>
      </c>
      <c r="AZ34" s="144"/>
      <c r="BA34" s="78">
        <v>0</v>
      </c>
      <c r="BB34" s="99"/>
      <c r="BC34" s="99"/>
      <c r="BD34" s="76">
        <v>106415.83</v>
      </c>
      <c r="BE34" s="76">
        <v>0</v>
      </c>
      <c r="BF34" s="77">
        <v>0</v>
      </c>
      <c r="BG34" s="78">
        <v>0</v>
      </c>
    </row>
    <row r="35" spans="1:59" s="79" customFormat="1" x14ac:dyDescent="0.2">
      <c r="A35" s="80" t="s">
        <v>137</v>
      </c>
      <c r="B35" s="267">
        <v>102084</v>
      </c>
      <c r="C35" s="164">
        <v>77273.8</v>
      </c>
      <c r="D35" s="165">
        <v>0</v>
      </c>
      <c r="E35" s="81">
        <v>77273.8</v>
      </c>
      <c r="F35" s="82">
        <v>0</v>
      </c>
      <c r="G35" s="77">
        <v>0</v>
      </c>
      <c r="H35" s="144"/>
      <c r="I35" s="78">
        <v>0</v>
      </c>
      <c r="J35" s="82">
        <v>18952.577499999999</v>
      </c>
      <c r="K35" s="77">
        <v>0</v>
      </c>
      <c r="L35" s="144"/>
      <c r="M35" s="78">
        <v>0</v>
      </c>
      <c r="N35" s="82">
        <v>0</v>
      </c>
      <c r="O35" s="77">
        <v>0</v>
      </c>
      <c r="P35" s="144"/>
      <c r="Q35" s="78">
        <v>0</v>
      </c>
      <c r="R35" s="82">
        <v>17901.5075</v>
      </c>
      <c r="S35" s="77">
        <v>0</v>
      </c>
      <c r="T35" s="144"/>
      <c r="U35" s="78">
        <v>0</v>
      </c>
      <c r="V35" s="82">
        <v>1416.9425000000001</v>
      </c>
      <c r="W35" s="77">
        <v>0</v>
      </c>
      <c r="X35" s="144"/>
      <c r="Y35" s="78">
        <v>0</v>
      </c>
      <c r="Z35" s="82">
        <v>0</v>
      </c>
      <c r="AA35" s="77">
        <v>0</v>
      </c>
      <c r="AB35" s="144"/>
      <c r="AC35" s="78">
        <v>0</v>
      </c>
      <c r="AD35" s="82">
        <v>17901.5075</v>
      </c>
      <c r="AE35" s="77">
        <v>0</v>
      </c>
      <c r="AF35" s="144"/>
      <c r="AG35" s="78">
        <v>0</v>
      </c>
      <c r="AH35" s="82">
        <v>1416.9425000000001</v>
      </c>
      <c r="AI35" s="77">
        <v>0</v>
      </c>
      <c r="AJ35" s="144"/>
      <c r="AK35" s="78">
        <v>0</v>
      </c>
      <c r="AL35" s="82">
        <v>0</v>
      </c>
      <c r="AM35" s="77">
        <v>0</v>
      </c>
      <c r="AN35" s="144"/>
      <c r="AO35" s="78">
        <v>0</v>
      </c>
      <c r="AP35" s="82">
        <v>17901.5075</v>
      </c>
      <c r="AQ35" s="77">
        <v>0</v>
      </c>
      <c r="AR35" s="144"/>
      <c r="AS35" s="78">
        <v>0</v>
      </c>
      <c r="AT35" s="82">
        <v>1416.9425000000001</v>
      </c>
      <c r="AU35" s="77">
        <v>0</v>
      </c>
      <c r="AV35" s="144"/>
      <c r="AW35" s="78">
        <v>0</v>
      </c>
      <c r="AX35" s="82">
        <v>19318.45</v>
      </c>
      <c r="AY35" s="77">
        <v>0</v>
      </c>
      <c r="AZ35" s="144"/>
      <c r="BA35" s="78">
        <v>0</v>
      </c>
      <c r="BB35" s="99"/>
      <c r="BC35" s="99"/>
      <c r="BD35" s="76">
        <v>96226.377499999988</v>
      </c>
      <c r="BE35" s="76">
        <v>0</v>
      </c>
      <c r="BF35" s="77">
        <v>0</v>
      </c>
      <c r="BG35" s="78">
        <v>0</v>
      </c>
    </row>
    <row r="36" spans="1:59" s="79" customFormat="1" x14ac:dyDescent="0.2">
      <c r="A36" s="80" t="s">
        <v>131</v>
      </c>
      <c r="B36" s="267">
        <v>102084</v>
      </c>
      <c r="C36" s="164">
        <v>61818.609999999993</v>
      </c>
      <c r="D36" s="165">
        <v>0</v>
      </c>
      <c r="E36" s="81">
        <v>61818.609999999993</v>
      </c>
      <c r="F36" s="82">
        <v>0</v>
      </c>
      <c r="G36" s="77">
        <v>0</v>
      </c>
      <c r="H36" s="144"/>
      <c r="I36" s="78">
        <v>0</v>
      </c>
      <c r="J36" s="82">
        <v>15161.955</v>
      </c>
      <c r="K36" s="77">
        <v>0</v>
      </c>
      <c r="L36" s="144"/>
      <c r="M36" s="78">
        <v>0</v>
      </c>
      <c r="N36" s="82">
        <v>0</v>
      </c>
      <c r="O36" s="77">
        <v>0</v>
      </c>
      <c r="P36" s="144"/>
      <c r="Q36" s="78">
        <v>0</v>
      </c>
      <c r="R36" s="82">
        <v>14321.099999999999</v>
      </c>
      <c r="S36" s="77">
        <v>0</v>
      </c>
      <c r="T36" s="144"/>
      <c r="U36" s="78">
        <v>0</v>
      </c>
      <c r="V36" s="82">
        <v>1133.5525</v>
      </c>
      <c r="W36" s="77">
        <v>0</v>
      </c>
      <c r="X36" s="144"/>
      <c r="Y36" s="78">
        <v>0</v>
      </c>
      <c r="Z36" s="82">
        <v>0</v>
      </c>
      <c r="AA36" s="77">
        <v>0</v>
      </c>
      <c r="AB36" s="144"/>
      <c r="AC36" s="78">
        <v>0</v>
      </c>
      <c r="AD36" s="82">
        <v>14321.099999999999</v>
      </c>
      <c r="AE36" s="77">
        <v>0</v>
      </c>
      <c r="AF36" s="144"/>
      <c r="AG36" s="78">
        <v>0</v>
      </c>
      <c r="AH36" s="82">
        <v>1133.5525</v>
      </c>
      <c r="AI36" s="77">
        <v>0</v>
      </c>
      <c r="AJ36" s="144"/>
      <c r="AK36" s="78">
        <v>0</v>
      </c>
      <c r="AL36" s="82">
        <v>0</v>
      </c>
      <c r="AM36" s="77">
        <v>0</v>
      </c>
      <c r="AN36" s="144"/>
      <c r="AO36" s="78">
        <v>0</v>
      </c>
      <c r="AP36" s="82">
        <v>14321.099999999999</v>
      </c>
      <c r="AQ36" s="77">
        <v>0</v>
      </c>
      <c r="AR36" s="144"/>
      <c r="AS36" s="78">
        <v>0</v>
      </c>
      <c r="AT36" s="82">
        <v>1133.5525</v>
      </c>
      <c r="AU36" s="77">
        <v>0</v>
      </c>
      <c r="AV36" s="144"/>
      <c r="AW36" s="78">
        <v>0</v>
      </c>
      <c r="AX36" s="82">
        <v>15454.652499999998</v>
      </c>
      <c r="AY36" s="77">
        <v>0</v>
      </c>
      <c r="AZ36" s="144"/>
      <c r="BA36" s="78">
        <v>0</v>
      </c>
      <c r="BB36" s="99"/>
      <c r="BC36" s="99"/>
      <c r="BD36" s="76">
        <v>76980.565000000002</v>
      </c>
      <c r="BE36" s="76">
        <v>0</v>
      </c>
      <c r="BF36" s="77">
        <v>0</v>
      </c>
      <c r="BG36" s="78">
        <v>0</v>
      </c>
    </row>
    <row r="37" spans="1:59" s="79" customFormat="1" x14ac:dyDescent="0.2">
      <c r="A37" s="80" t="s">
        <v>141</v>
      </c>
      <c r="B37" s="267">
        <v>120400</v>
      </c>
      <c r="C37" s="164">
        <v>0</v>
      </c>
      <c r="D37" s="165">
        <v>0</v>
      </c>
      <c r="E37" s="81">
        <v>0</v>
      </c>
      <c r="F37" s="82">
        <v>0</v>
      </c>
      <c r="G37" s="77">
        <v>0</v>
      </c>
      <c r="H37" s="144"/>
      <c r="I37" s="78">
        <v>0</v>
      </c>
      <c r="J37" s="82">
        <v>0</v>
      </c>
      <c r="K37" s="77">
        <v>0</v>
      </c>
      <c r="L37" s="144"/>
      <c r="M37" s="78">
        <v>0</v>
      </c>
      <c r="N37" s="82">
        <v>0</v>
      </c>
      <c r="O37" s="77">
        <v>0</v>
      </c>
      <c r="P37" s="144"/>
      <c r="Q37" s="78">
        <v>0</v>
      </c>
      <c r="R37" s="82">
        <v>0</v>
      </c>
      <c r="S37" s="77">
        <v>0</v>
      </c>
      <c r="T37" s="144"/>
      <c r="U37" s="78">
        <v>0</v>
      </c>
      <c r="V37" s="82">
        <v>0</v>
      </c>
      <c r="W37" s="77">
        <v>0</v>
      </c>
      <c r="X37" s="144"/>
      <c r="Y37" s="78">
        <v>0</v>
      </c>
      <c r="Z37" s="82">
        <v>0</v>
      </c>
      <c r="AA37" s="77">
        <v>0</v>
      </c>
      <c r="AB37" s="144"/>
      <c r="AC37" s="78">
        <v>0</v>
      </c>
      <c r="AD37" s="82">
        <v>0</v>
      </c>
      <c r="AE37" s="77">
        <v>0</v>
      </c>
      <c r="AF37" s="144"/>
      <c r="AG37" s="78">
        <v>0</v>
      </c>
      <c r="AH37" s="82">
        <v>0</v>
      </c>
      <c r="AI37" s="77">
        <v>0</v>
      </c>
      <c r="AJ37" s="144"/>
      <c r="AK37" s="78">
        <v>0</v>
      </c>
      <c r="AL37" s="82">
        <v>0</v>
      </c>
      <c r="AM37" s="77">
        <v>0</v>
      </c>
      <c r="AN37" s="144"/>
      <c r="AO37" s="78">
        <v>0</v>
      </c>
      <c r="AP37" s="82">
        <v>0</v>
      </c>
      <c r="AQ37" s="77">
        <v>0</v>
      </c>
      <c r="AR37" s="144"/>
      <c r="AS37" s="78">
        <v>0</v>
      </c>
      <c r="AT37" s="82">
        <v>0</v>
      </c>
      <c r="AU37" s="77">
        <v>0</v>
      </c>
      <c r="AV37" s="144"/>
      <c r="AW37" s="78">
        <v>0</v>
      </c>
      <c r="AX37" s="82">
        <v>0</v>
      </c>
      <c r="AY37" s="77">
        <v>0</v>
      </c>
      <c r="AZ37" s="144"/>
      <c r="BA37" s="78">
        <v>0</v>
      </c>
      <c r="BB37" s="99"/>
      <c r="BC37" s="99"/>
      <c r="BD37" s="76">
        <v>0</v>
      </c>
      <c r="BE37" s="76">
        <v>0</v>
      </c>
      <c r="BF37" s="77">
        <v>0</v>
      </c>
      <c r="BG37" s="78">
        <v>0</v>
      </c>
    </row>
    <row r="38" spans="1:59" s="9" customFormat="1" ht="15" x14ac:dyDescent="0.25">
      <c r="A38" s="73" t="s">
        <v>161</v>
      </c>
      <c r="B38" s="266"/>
      <c r="C38" s="86">
        <f>SUM(C39:C40)</f>
        <v>55358.85168</v>
      </c>
      <c r="D38" s="265">
        <f>SUM(D39:D40)</f>
        <v>0</v>
      </c>
      <c r="E38" s="87">
        <f>SUM(E39:E40)</f>
        <v>55358.85168</v>
      </c>
      <c r="F38" s="84">
        <f>SUM(F39:F40)</f>
        <v>0</v>
      </c>
      <c r="G38" s="57">
        <f>SUM(G39:G40)</f>
        <v>0</v>
      </c>
      <c r="H38" s="145">
        <f>SUM(H39:H43)</f>
        <v>0</v>
      </c>
      <c r="I38" s="63">
        <f>SUM(I39:I40)</f>
        <v>0</v>
      </c>
      <c r="J38" s="84">
        <f>SUM(J39:J40)</f>
        <v>13568.35</v>
      </c>
      <c r="K38" s="57">
        <f>SUM(K39:K40)</f>
        <v>0</v>
      </c>
      <c r="L38" s="145">
        <f>SUM(L39:L43)</f>
        <v>0</v>
      </c>
      <c r="M38" s="63">
        <f>SUM(M39:M40)</f>
        <v>0</v>
      </c>
      <c r="N38" s="84">
        <f>SUM(N39:N40)</f>
        <v>0</v>
      </c>
      <c r="O38" s="57">
        <f>SUM(O39:O40)</f>
        <v>0</v>
      </c>
      <c r="P38" s="145">
        <f>SUM(P39:P43)</f>
        <v>0</v>
      </c>
      <c r="Q38" s="63">
        <f>SUM(Q39:Q40)</f>
        <v>0</v>
      </c>
      <c r="R38" s="84">
        <f>SUM(R39:R40)</f>
        <v>0</v>
      </c>
      <c r="S38" s="57">
        <f>SUM(S39:S40)</f>
        <v>0</v>
      </c>
      <c r="T38" s="145">
        <f>SUM(T39:T43)</f>
        <v>0</v>
      </c>
      <c r="U38" s="63">
        <f>SUM(U39:U40)</f>
        <v>0</v>
      </c>
      <c r="V38" s="84">
        <f>SUM(V39:V40)</f>
        <v>6224.34</v>
      </c>
      <c r="W38" s="57">
        <f>SUM(W39:W40)</f>
        <v>0</v>
      </c>
      <c r="X38" s="145">
        <f>SUM(X39:X43)</f>
        <v>0</v>
      </c>
      <c r="Y38" s="63">
        <f>SUM(Y39:Y40)</f>
        <v>0</v>
      </c>
      <c r="Z38" s="84">
        <f>SUM(Z39:Z40)</f>
        <v>0</v>
      </c>
      <c r="AA38" s="57">
        <f>SUM(AA39:AA40)</f>
        <v>0</v>
      </c>
      <c r="AB38" s="145">
        <f>SUM(AB39:AB43)</f>
        <v>0</v>
      </c>
      <c r="AC38" s="63">
        <f>SUM(AC39:AC40)</f>
        <v>0</v>
      </c>
      <c r="AD38" s="84">
        <f>SUM(AD39:AD40)</f>
        <v>0</v>
      </c>
      <c r="AE38" s="57">
        <f>SUM(AE39:AE40)</f>
        <v>0</v>
      </c>
      <c r="AF38" s="145">
        <f>SUM(AF39:AF43)</f>
        <v>0</v>
      </c>
      <c r="AG38" s="63">
        <f>SUM(AG39:AG40)</f>
        <v>0</v>
      </c>
      <c r="AH38" s="84">
        <f>SUM(AH39:AH40)</f>
        <v>6224.34</v>
      </c>
      <c r="AI38" s="57">
        <f>SUM(AI39:AI40)</f>
        <v>0</v>
      </c>
      <c r="AJ38" s="145">
        <f>SUM(AJ39:AJ43)</f>
        <v>0</v>
      </c>
      <c r="AK38" s="63">
        <f>SUM(AK39:AK40)</f>
        <v>0</v>
      </c>
      <c r="AL38" s="84">
        <f>SUM(AL39:AL40)</f>
        <v>0</v>
      </c>
      <c r="AM38" s="57">
        <f>SUM(AM39:AM40)</f>
        <v>0</v>
      </c>
      <c r="AN38" s="145">
        <f>SUM(AN39:AN43)</f>
        <v>0</v>
      </c>
      <c r="AO38" s="63">
        <f>SUM(AO39:AO40)</f>
        <v>0</v>
      </c>
      <c r="AP38" s="84">
        <f>SUM(AP39:AP40)</f>
        <v>0</v>
      </c>
      <c r="AQ38" s="57">
        <f>SUM(AQ39:AQ40)</f>
        <v>0</v>
      </c>
      <c r="AR38" s="145">
        <f>SUM(AR39:AR43)</f>
        <v>0</v>
      </c>
      <c r="AS38" s="63">
        <f>SUM(AS39:AS40)</f>
        <v>0</v>
      </c>
      <c r="AT38" s="84">
        <f>SUM(AT39:AT40)</f>
        <v>12448.68</v>
      </c>
      <c r="AU38" s="57">
        <f>SUM(AU39:AU40)</f>
        <v>0</v>
      </c>
      <c r="AV38" s="145">
        <f>SUM(AV39:AV43)</f>
        <v>0</v>
      </c>
      <c r="AW38" s="63">
        <f>SUM(AW39:AW40)</f>
        <v>0</v>
      </c>
      <c r="AX38" s="84">
        <f>SUM(AX39:AX40)</f>
        <v>0</v>
      </c>
      <c r="AY38" s="57">
        <f>SUM(AY39:AY40)</f>
        <v>0</v>
      </c>
      <c r="AZ38" s="145">
        <f>SUM(AZ39:AZ43)</f>
        <v>0</v>
      </c>
      <c r="BA38" s="63">
        <f t="shared" ref="BA38:BG38" si="2">SUM(BA39:BA40)</f>
        <v>0</v>
      </c>
      <c r="BB38" s="104">
        <f t="shared" si="2"/>
        <v>0</v>
      </c>
      <c r="BC38" s="100">
        <f t="shared" si="2"/>
        <v>0</v>
      </c>
      <c r="BD38" s="62">
        <f t="shared" si="2"/>
        <v>38465.710000000006</v>
      </c>
      <c r="BE38" s="62">
        <f t="shared" si="2"/>
        <v>0</v>
      </c>
      <c r="BF38" s="57">
        <f t="shared" si="2"/>
        <v>0</v>
      </c>
      <c r="BG38" s="63">
        <f t="shared" si="2"/>
        <v>0</v>
      </c>
    </row>
    <row r="39" spans="1:59" s="79" customFormat="1" x14ac:dyDescent="0.2">
      <c r="A39" s="80" t="s">
        <v>160</v>
      </c>
      <c r="B39" s="267">
        <v>100</v>
      </c>
      <c r="C39" s="164">
        <v>46132.376400000001</v>
      </c>
      <c r="D39" s="165">
        <v>0</v>
      </c>
      <c r="E39" s="81">
        <v>46132.376400000001</v>
      </c>
      <c r="F39" s="82">
        <v>0</v>
      </c>
      <c r="G39" s="77">
        <v>0</v>
      </c>
      <c r="H39" s="144"/>
      <c r="I39" s="78">
        <v>0</v>
      </c>
      <c r="J39" s="82">
        <v>11307</v>
      </c>
      <c r="K39" s="77">
        <v>0</v>
      </c>
      <c r="L39" s="144"/>
      <c r="M39" s="78">
        <v>0</v>
      </c>
      <c r="N39" s="82">
        <v>0</v>
      </c>
      <c r="O39" s="77">
        <v>0</v>
      </c>
      <c r="P39" s="144"/>
      <c r="Q39" s="78">
        <v>0</v>
      </c>
      <c r="R39" s="82">
        <v>0</v>
      </c>
      <c r="S39" s="77">
        <v>0</v>
      </c>
      <c r="T39" s="144"/>
      <c r="U39" s="78">
        <v>0</v>
      </c>
      <c r="V39" s="249">
        <v>5186.97</v>
      </c>
      <c r="W39" s="77">
        <v>0</v>
      </c>
      <c r="X39" s="144"/>
      <c r="Y39" s="78">
        <v>0</v>
      </c>
      <c r="Z39" s="82">
        <v>0</v>
      </c>
      <c r="AA39" s="77">
        <v>0</v>
      </c>
      <c r="AB39" s="144"/>
      <c r="AC39" s="78">
        <v>0</v>
      </c>
      <c r="AD39" s="82">
        <v>0</v>
      </c>
      <c r="AE39" s="77">
        <v>0</v>
      </c>
      <c r="AF39" s="144"/>
      <c r="AG39" s="78">
        <v>0</v>
      </c>
      <c r="AH39" s="249">
        <v>5186.97</v>
      </c>
      <c r="AI39" s="77">
        <v>0</v>
      </c>
      <c r="AJ39" s="144"/>
      <c r="AK39" s="78">
        <v>0</v>
      </c>
      <c r="AL39" s="82">
        <v>0</v>
      </c>
      <c r="AM39" s="77">
        <v>0</v>
      </c>
      <c r="AN39" s="144"/>
      <c r="AO39" s="78">
        <v>0</v>
      </c>
      <c r="AP39" s="82">
        <v>0</v>
      </c>
      <c r="AQ39" s="77">
        <v>0</v>
      </c>
      <c r="AR39" s="144"/>
      <c r="AS39" s="78">
        <v>0</v>
      </c>
      <c r="AT39" s="249">
        <v>10373.94</v>
      </c>
      <c r="AU39" s="77">
        <v>0</v>
      </c>
      <c r="AV39" s="144"/>
      <c r="AW39" s="78">
        <v>0</v>
      </c>
      <c r="AX39" s="249">
        <v>0</v>
      </c>
      <c r="AY39" s="77">
        <v>0</v>
      </c>
      <c r="AZ39" s="144"/>
      <c r="BA39" s="78">
        <v>0</v>
      </c>
      <c r="BB39" s="99">
        <v>0</v>
      </c>
      <c r="BC39" s="99">
        <v>0</v>
      </c>
      <c r="BD39" s="76">
        <v>32054.880000000005</v>
      </c>
      <c r="BE39" s="76">
        <v>0</v>
      </c>
      <c r="BF39" s="77">
        <v>0</v>
      </c>
      <c r="BG39" s="78">
        <v>0</v>
      </c>
    </row>
    <row r="40" spans="1:59" s="79" customFormat="1" x14ac:dyDescent="0.2">
      <c r="A40" s="80" t="s">
        <v>159</v>
      </c>
      <c r="B40" s="267">
        <v>20</v>
      </c>
      <c r="C40" s="164">
        <v>9226.4752800000006</v>
      </c>
      <c r="D40" s="165">
        <v>0</v>
      </c>
      <c r="E40" s="81">
        <v>9226.4752800000006</v>
      </c>
      <c r="F40" s="82">
        <v>0</v>
      </c>
      <c r="G40" s="77">
        <v>0</v>
      </c>
      <c r="H40" s="144"/>
      <c r="I40" s="78">
        <v>0</v>
      </c>
      <c r="J40" s="82">
        <v>2261.35</v>
      </c>
      <c r="K40" s="77">
        <v>0</v>
      </c>
      <c r="L40" s="144"/>
      <c r="M40" s="78">
        <v>0</v>
      </c>
      <c r="N40" s="82">
        <v>0</v>
      </c>
      <c r="O40" s="77">
        <v>0</v>
      </c>
      <c r="P40" s="144"/>
      <c r="Q40" s="78">
        <v>0</v>
      </c>
      <c r="R40" s="82">
        <v>0</v>
      </c>
      <c r="S40" s="77">
        <v>0</v>
      </c>
      <c r="T40" s="144"/>
      <c r="U40" s="78">
        <v>0</v>
      </c>
      <c r="V40" s="249">
        <v>1037.3699999999999</v>
      </c>
      <c r="W40" s="77">
        <v>0</v>
      </c>
      <c r="X40" s="144"/>
      <c r="Y40" s="78">
        <v>0</v>
      </c>
      <c r="Z40" s="82">
        <v>0</v>
      </c>
      <c r="AA40" s="77">
        <v>0</v>
      </c>
      <c r="AB40" s="144"/>
      <c r="AC40" s="78">
        <v>0</v>
      </c>
      <c r="AD40" s="82">
        <v>0</v>
      </c>
      <c r="AE40" s="77">
        <v>0</v>
      </c>
      <c r="AF40" s="144"/>
      <c r="AG40" s="78">
        <v>0</v>
      </c>
      <c r="AH40" s="249">
        <v>1037.3699999999999</v>
      </c>
      <c r="AI40" s="77">
        <v>0</v>
      </c>
      <c r="AJ40" s="144"/>
      <c r="AK40" s="78">
        <v>0</v>
      </c>
      <c r="AL40" s="82">
        <v>0</v>
      </c>
      <c r="AM40" s="77">
        <v>0</v>
      </c>
      <c r="AN40" s="144"/>
      <c r="AO40" s="78">
        <v>0</v>
      </c>
      <c r="AP40" s="82">
        <v>0</v>
      </c>
      <c r="AQ40" s="77">
        <v>0</v>
      </c>
      <c r="AR40" s="144"/>
      <c r="AS40" s="78">
        <v>0</v>
      </c>
      <c r="AT40" s="249">
        <v>2074.7399999999998</v>
      </c>
      <c r="AU40" s="77">
        <v>0</v>
      </c>
      <c r="AV40" s="144"/>
      <c r="AW40" s="78">
        <v>0</v>
      </c>
      <c r="AX40" s="249">
        <v>0</v>
      </c>
      <c r="AY40" s="77">
        <v>0</v>
      </c>
      <c r="AZ40" s="144"/>
      <c r="BA40" s="78">
        <v>0</v>
      </c>
      <c r="BB40" s="99">
        <v>0</v>
      </c>
      <c r="BC40" s="99">
        <v>0</v>
      </c>
      <c r="BD40" s="76">
        <v>6410.83</v>
      </c>
      <c r="BE40" s="76">
        <v>0</v>
      </c>
      <c r="BF40" s="77">
        <v>0</v>
      </c>
      <c r="BG40" s="78">
        <v>0</v>
      </c>
    </row>
    <row r="41" spans="1:59" s="79" customFormat="1" x14ac:dyDescent="0.2">
      <c r="A41" s="80" t="s">
        <v>196</v>
      </c>
      <c r="B41" s="267">
        <v>3000</v>
      </c>
      <c r="C41" s="164">
        <v>0</v>
      </c>
      <c r="D41" s="165">
        <v>0</v>
      </c>
      <c r="E41" s="81">
        <v>0</v>
      </c>
      <c r="F41" s="82">
        <v>0</v>
      </c>
      <c r="G41" s="77">
        <v>0</v>
      </c>
      <c r="H41" s="144"/>
      <c r="I41" s="78">
        <v>0</v>
      </c>
      <c r="J41" s="82">
        <v>0</v>
      </c>
      <c r="K41" s="77">
        <v>0</v>
      </c>
      <c r="L41" s="144"/>
      <c r="M41" s="78">
        <v>0</v>
      </c>
      <c r="N41" s="82">
        <v>0</v>
      </c>
      <c r="O41" s="77">
        <v>0</v>
      </c>
      <c r="P41" s="144"/>
      <c r="Q41" s="78">
        <v>0</v>
      </c>
      <c r="R41" s="82">
        <v>0</v>
      </c>
      <c r="S41" s="77">
        <v>0</v>
      </c>
      <c r="T41" s="144"/>
      <c r="U41" s="78">
        <v>0</v>
      </c>
      <c r="V41" s="249">
        <v>0</v>
      </c>
      <c r="W41" s="77">
        <v>0</v>
      </c>
      <c r="X41" s="144"/>
      <c r="Y41" s="78">
        <v>0</v>
      </c>
      <c r="Z41" s="82">
        <v>0</v>
      </c>
      <c r="AA41" s="77">
        <v>0</v>
      </c>
      <c r="AB41" s="144"/>
      <c r="AC41" s="78">
        <v>0</v>
      </c>
      <c r="AD41" s="82">
        <v>0</v>
      </c>
      <c r="AE41" s="77">
        <v>0</v>
      </c>
      <c r="AF41" s="144"/>
      <c r="AG41" s="78">
        <v>0</v>
      </c>
      <c r="AH41" s="249">
        <v>0</v>
      </c>
      <c r="AI41" s="77">
        <v>0</v>
      </c>
      <c r="AJ41" s="144"/>
      <c r="AK41" s="78">
        <v>0</v>
      </c>
      <c r="AL41" s="82">
        <v>0</v>
      </c>
      <c r="AM41" s="77">
        <v>0</v>
      </c>
      <c r="AN41" s="144"/>
      <c r="AO41" s="78">
        <v>0</v>
      </c>
      <c r="AP41" s="82">
        <v>0</v>
      </c>
      <c r="AQ41" s="77">
        <v>0</v>
      </c>
      <c r="AR41" s="144"/>
      <c r="AS41" s="78">
        <v>0</v>
      </c>
      <c r="AT41" s="249">
        <v>0</v>
      </c>
      <c r="AU41" s="77">
        <v>0</v>
      </c>
      <c r="AV41" s="144"/>
      <c r="AW41" s="78">
        <v>0</v>
      </c>
      <c r="AX41" s="249">
        <v>0</v>
      </c>
      <c r="AY41" s="77">
        <v>0</v>
      </c>
      <c r="AZ41" s="144"/>
      <c r="BA41" s="78">
        <v>0</v>
      </c>
      <c r="BB41" s="99"/>
      <c r="BC41" s="99"/>
      <c r="BD41" s="76">
        <v>0</v>
      </c>
      <c r="BE41" s="76">
        <v>0</v>
      </c>
      <c r="BF41" s="77"/>
      <c r="BG41" s="78"/>
    </row>
    <row r="42" spans="1:59" s="9" customFormat="1" ht="15" x14ac:dyDescent="0.25">
      <c r="A42" s="73" t="s">
        <v>129</v>
      </c>
      <c r="B42" s="266"/>
      <c r="C42" s="86">
        <f t="shared" ref="C42:E42" si="3">SUM(C43:C43)</f>
        <v>0</v>
      </c>
      <c r="D42" s="265">
        <f t="shared" si="3"/>
        <v>405463</v>
      </c>
      <c r="E42" s="87">
        <f t="shared" si="3"/>
        <v>405463</v>
      </c>
      <c r="F42" s="84">
        <f>SUM(F43)</f>
        <v>44165.81</v>
      </c>
      <c r="G42" s="57">
        <f>SUM(G43)</f>
        <v>17097.05</v>
      </c>
      <c r="H42" s="145"/>
      <c r="I42" s="63">
        <f>SUM(I43)</f>
        <v>17097.05</v>
      </c>
      <c r="J42" s="84">
        <f>SUM(J43)</f>
        <v>33788.58</v>
      </c>
      <c r="K42" s="57">
        <f>SUM(K43)</f>
        <v>0</v>
      </c>
      <c r="L42" s="145"/>
      <c r="M42" s="63">
        <f>SUM(M43)</f>
        <v>0</v>
      </c>
      <c r="N42" s="84">
        <f>SUM(N43)</f>
        <v>33788.58</v>
      </c>
      <c r="O42" s="57">
        <f>SUM(O43)</f>
        <v>0</v>
      </c>
      <c r="P42" s="145"/>
      <c r="Q42" s="63">
        <f>SUM(Q43)</f>
        <v>0</v>
      </c>
      <c r="R42" s="84">
        <f>SUM(R43)</f>
        <v>33788.58</v>
      </c>
      <c r="S42" s="57">
        <f>SUM(S43)</f>
        <v>0</v>
      </c>
      <c r="T42" s="145"/>
      <c r="U42" s="63">
        <f>SUM(U43)</f>
        <v>0</v>
      </c>
      <c r="V42" s="84">
        <f>SUM(V43)</f>
        <v>33788.58</v>
      </c>
      <c r="W42" s="57">
        <f>SUM(W43)</f>
        <v>0</v>
      </c>
      <c r="X42" s="145"/>
      <c r="Y42" s="63">
        <f>SUM(Y43)</f>
        <v>0</v>
      </c>
      <c r="Z42" s="84">
        <f>SUM(Z43)</f>
        <v>33788.58</v>
      </c>
      <c r="AA42" s="57">
        <f>SUM(AA43)</f>
        <v>0</v>
      </c>
      <c r="AB42" s="145"/>
      <c r="AC42" s="63">
        <f>SUM(AC43)</f>
        <v>0</v>
      </c>
      <c r="AD42" s="84">
        <f>SUM(AD43)</f>
        <v>33788.58</v>
      </c>
      <c r="AE42" s="57">
        <f>SUM(AE43)</f>
        <v>0</v>
      </c>
      <c r="AF42" s="145"/>
      <c r="AG42" s="63">
        <f>SUM(AG43)</f>
        <v>0</v>
      </c>
      <c r="AH42" s="84">
        <f>SUM(AH43)</f>
        <v>33788.58</v>
      </c>
      <c r="AI42" s="57">
        <f>SUM(AI43)</f>
        <v>0</v>
      </c>
      <c r="AJ42" s="145"/>
      <c r="AK42" s="63">
        <f>SUM(AK43)</f>
        <v>0</v>
      </c>
      <c r="AL42" s="84">
        <f>SUM(AL43)</f>
        <v>33788.58</v>
      </c>
      <c r="AM42" s="57">
        <f>SUM(AM43)</f>
        <v>0</v>
      </c>
      <c r="AN42" s="145"/>
      <c r="AO42" s="63">
        <f>SUM(AO43)</f>
        <v>0</v>
      </c>
      <c r="AP42" s="84">
        <f>SUM(AP43)</f>
        <v>33788.58</v>
      </c>
      <c r="AQ42" s="57">
        <f>SUM(AQ43)</f>
        <v>0</v>
      </c>
      <c r="AR42" s="145"/>
      <c r="AS42" s="63">
        <f>SUM(AS43)</f>
        <v>0</v>
      </c>
      <c r="AT42" s="84">
        <f>SUM(AT43)</f>
        <v>33788.58</v>
      </c>
      <c r="AU42" s="57">
        <f>SUM(AU43)</f>
        <v>0</v>
      </c>
      <c r="AV42" s="145"/>
      <c r="AW42" s="63">
        <f>SUM(AW43)</f>
        <v>0</v>
      </c>
      <c r="AX42" s="84">
        <f>SUM(AX43)</f>
        <v>33788.58</v>
      </c>
      <c r="AY42" s="57">
        <f>SUM(AY43)</f>
        <v>0</v>
      </c>
      <c r="AZ42" s="145"/>
      <c r="BA42" s="63">
        <f>SUM(BA43)</f>
        <v>0</v>
      </c>
      <c r="BB42" s="104"/>
      <c r="BC42" s="100"/>
      <c r="BD42" s="62">
        <f>SUM(BD43)</f>
        <v>415840.19000000012</v>
      </c>
      <c r="BE42" s="62">
        <f>SUM(BE43)</f>
        <v>44165.81</v>
      </c>
      <c r="BF42" s="62">
        <f>SUM(BF43)</f>
        <v>17097.05</v>
      </c>
      <c r="BG42" s="63">
        <f>SUM(BG43)</f>
        <v>17097.05</v>
      </c>
    </row>
    <row r="43" spans="1:59" s="79" customFormat="1" ht="72" thickBot="1" x14ac:dyDescent="0.25">
      <c r="A43" s="80" t="s">
        <v>158</v>
      </c>
      <c r="B43" s="267">
        <v>4</v>
      </c>
      <c r="C43" s="164">
        <v>0</v>
      </c>
      <c r="D43" s="165">
        <v>405463</v>
      </c>
      <c r="E43" s="81">
        <v>405463</v>
      </c>
      <c r="F43" s="82">
        <v>44165.81</v>
      </c>
      <c r="G43" s="77">
        <v>17097.05</v>
      </c>
      <c r="H43" s="144"/>
      <c r="I43" s="78">
        <v>17097.05</v>
      </c>
      <c r="J43" s="82">
        <v>33788.58</v>
      </c>
      <c r="K43" s="77">
        <v>0</v>
      </c>
      <c r="L43" s="144"/>
      <c r="M43" s="78">
        <v>0</v>
      </c>
      <c r="N43" s="82">
        <v>33788.58</v>
      </c>
      <c r="O43" s="77">
        <v>0</v>
      </c>
      <c r="P43" s="144"/>
      <c r="Q43" s="78">
        <v>0</v>
      </c>
      <c r="R43" s="82">
        <v>33788.58</v>
      </c>
      <c r="S43" s="77">
        <v>0</v>
      </c>
      <c r="T43" s="144"/>
      <c r="U43" s="78">
        <v>0</v>
      </c>
      <c r="V43" s="82">
        <v>33788.58</v>
      </c>
      <c r="W43" s="77">
        <v>0</v>
      </c>
      <c r="X43" s="144"/>
      <c r="Y43" s="78">
        <v>0</v>
      </c>
      <c r="Z43" s="82">
        <v>33788.58</v>
      </c>
      <c r="AA43" s="77">
        <v>0</v>
      </c>
      <c r="AB43" s="144"/>
      <c r="AC43" s="78">
        <v>0</v>
      </c>
      <c r="AD43" s="82">
        <v>33788.58</v>
      </c>
      <c r="AE43" s="77">
        <v>0</v>
      </c>
      <c r="AF43" s="144"/>
      <c r="AG43" s="78">
        <v>0</v>
      </c>
      <c r="AH43" s="82">
        <v>33788.58</v>
      </c>
      <c r="AI43" s="77">
        <v>0</v>
      </c>
      <c r="AJ43" s="144"/>
      <c r="AK43" s="78">
        <v>0</v>
      </c>
      <c r="AL43" s="82">
        <v>33788.58</v>
      </c>
      <c r="AM43" s="77">
        <v>0</v>
      </c>
      <c r="AN43" s="144"/>
      <c r="AO43" s="78">
        <v>0</v>
      </c>
      <c r="AP43" s="82">
        <v>33788.58</v>
      </c>
      <c r="AQ43" s="77">
        <v>0</v>
      </c>
      <c r="AR43" s="144"/>
      <c r="AS43" s="78">
        <v>0</v>
      </c>
      <c r="AT43" s="82">
        <v>33788.58</v>
      </c>
      <c r="AU43" s="77">
        <v>0</v>
      </c>
      <c r="AV43" s="144"/>
      <c r="AW43" s="78">
        <v>0</v>
      </c>
      <c r="AX43" s="82">
        <v>33788.58</v>
      </c>
      <c r="AY43" s="77">
        <v>0</v>
      </c>
      <c r="AZ43" s="144"/>
      <c r="BA43" s="78">
        <v>0</v>
      </c>
      <c r="BB43" s="99">
        <v>0</v>
      </c>
      <c r="BC43" s="99">
        <v>0</v>
      </c>
      <c r="BD43" s="76">
        <v>415840.19000000012</v>
      </c>
      <c r="BE43" s="76">
        <v>44165.81</v>
      </c>
      <c r="BF43" s="77">
        <v>17097.05</v>
      </c>
      <c r="BG43" s="78">
        <v>17097.05</v>
      </c>
    </row>
    <row r="44" spans="1:59" s="9" customFormat="1" ht="15.75" hidden="1" thickBot="1" x14ac:dyDescent="0.3">
      <c r="A44" s="73" t="s">
        <v>124</v>
      </c>
      <c r="B44" s="266"/>
      <c r="C44" s="86">
        <f>SUM(C45:C56)</f>
        <v>0</v>
      </c>
      <c r="D44" s="265"/>
      <c r="E44" s="87">
        <f t="shared" ref="E44:AJ44" si="4">SUM(E45:E56)</f>
        <v>0</v>
      </c>
      <c r="F44" s="84">
        <f t="shared" si="4"/>
        <v>0</v>
      </c>
      <c r="G44" s="57">
        <f t="shared" si="4"/>
        <v>0</v>
      </c>
      <c r="H44" s="145">
        <f t="shared" si="4"/>
        <v>0</v>
      </c>
      <c r="I44" s="63">
        <f t="shared" si="4"/>
        <v>0</v>
      </c>
      <c r="J44" s="84">
        <f t="shared" si="4"/>
        <v>0</v>
      </c>
      <c r="K44" s="57">
        <f t="shared" si="4"/>
        <v>0</v>
      </c>
      <c r="L44" s="145">
        <f t="shared" si="4"/>
        <v>0</v>
      </c>
      <c r="M44" s="63">
        <f t="shared" si="4"/>
        <v>0</v>
      </c>
      <c r="N44" s="84">
        <f t="shared" si="4"/>
        <v>0</v>
      </c>
      <c r="O44" s="57">
        <f t="shared" si="4"/>
        <v>0</v>
      </c>
      <c r="P44" s="145">
        <f t="shared" si="4"/>
        <v>0</v>
      </c>
      <c r="Q44" s="63">
        <f t="shared" si="4"/>
        <v>0</v>
      </c>
      <c r="R44" s="84">
        <f t="shared" si="4"/>
        <v>0</v>
      </c>
      <c r="S44" s="57">
        <f t="shared" si="4"/>
        <v>0</v>
      </c>
      <c r="T44" s="145">
        <f t="shared" si="4"/>
        <v>0</v>
      </c>
      <c r="U44" s="63">
        <f t="shared" si="4"/>
        <v>0</v>
      </c>
      <c r="V44" s="84">
        <f t="shared" si="4"/>
        <v>0</v>
      </c>
      <c r="W44" s="57">
        <f t="shared" si="4"/>
        <v>0</v>
      </c>
      <c r="X44" s="145">
        <f t="shared" si="4"/>
        <v>0</v>
      </c>
      <c r="Y44" s="63">
        <f t="shared" si="4"/>
        <v>0</v>
      </c>
      <c r="Z44" s="84">
        <f t="shared" si="4"/>
        <v>0</v>
      </c>
      <c r="AA44" s="57">
        <f t="shared" si="4"/>
        <v>0</v>
      </c>
      <c r="AB44" s="145">
        <f t="shared" si="4"/>
        <v>0</v>
      </c>
      <c r="AC44" s="63">
        <f t="shared" si="4"/>
        <v>0</v>
      </c>
      <c r="AD44" s="84">
        <f t="shared" si="4"/>
        <v>0</v>
      </c>
      <c r="AE44" s="57">
        <f t="shared" si="4"/>
        <v>0</v>
      </c>
      <c r="AF44" s="145">
        <f t="shared" si="4"/>
        <v>0</v>
      </c>
      <c r="AG44" s="63">
        <f t="shared" si="4"/>
        <v>0</v>
      </c>
      <c r="AH44" s="84">
        <f t="shared" si="4"/>
        <v>0</v>
      </c>
      <c r="AI44" s="57">
        <f t="shared" si="4"/>
        <v>0</v>
      </c>
      <c r="AJ44" s="145">
        <f t="shared" si="4"/>
        <v>0</v>
      </c>
      <c r="AK44" s="63">
        <f t="shared" ref="AK44:BG44" si="5">SUM(AK45:AK56)</f>
        <v>0</v>
      </c>
      <c r="AL44" s="84">
        <f t="shared" si="5"/>
        <v>0</v>
      </c>
      <c r="AM44" s="57">
        <f t="shared" si="5"/>
        <v>0</v>
      </c>
      <c r="AN44" s="145">
        <f t="shared" si="5"/>
        <v>0</v>
      </c>
      <c r="AO44" s="63">
        <f t="shared" si="5"/>
        <v>0</v>
      </c>
      <c r="AP44" s="84">
        <f t="shared" si="5"/>
        <v>0</v>
      </c>
      <c r="AQ44" s="57">
        <f t="shared" si="5"/>
        <v>0</v>
      </c>
      <c r="AR44" s="145">
        <f t="shared" si="5"/>
        <v>0</v>
      </c>
      <c r="AS44" s="63">
        <f t="shared" si="5"/>
        <v>0</v>
      </c>
      <c r="AT44" s="84">
        <f t="shared" si="5"/>
        <v>0</v>
      </c>
      <c r="AU44" s="57">
        <f t="shared" si="5"/>
        <v>0</v>
      </c>
      <c r="AV44" s="145">
        <f t="shared" si="5"/>
        <v>0</v>
      </c>
      <c r="AW44" s="63">
        <f t="shared" si="5"/>
        <v>0</v>
      </c>
      <c r="AX44" s="84">
        <f t="shared" si="5"/>
        <v>0</v>
      </c>
      <c r="AY44" s="57">
        <f t="shared" si="5"/>
        <v>0</v>
      </c>
      <c r="AZ44" s="145">
        <f t="shared" si="5"/>
        <v>0</v>
      </c>
      <c r="BA44" s="63">
        <f t="shared" si="5"/>
        <v>0</v>
      </c>
      <c r="BB44" s="104">
        <f t="shared" si="5"/>
        <v>0</v>
      </c>
      <c r="BC44" s="100">
        <f t="shared" si="5"/>
        <v>0</v>
      </c>
      <c r="BD44" s="62">
        <f t="shared" si="5"/>
        <v>0</v>
      </c>
      <c r="BE44" s="62">
        <f t="shared" si="5"/>
        <v>0</v>
      </c>
      <c r="BF44" s="57">
        <f t="shared" si="5"/>
        <v>0</v>
      </c>
      <c r="BG44" s="63">
        <f t="shared" si="5"/>
        <v>0</v>
      </c>
    </row>
    <row r="45" spans="1:59" ht="15" hidden="1" thickBot="1" x14ac:dyDescent="0.25">
      <c r="A45" s="80" t="s">
        <v>130</v>
      </c>
      <c r="B45" s="264">
        <v>0</v>
      </c>
      <c r="C45" s="166">
        <v>0</v>
      </c>
      <c r="D45" s="263"/>
      <c r="E45" s="89">
        <f t="shared" ref="E45:E56" si="6">C45</f>
        <v>0</v>
      </c>
      <c r="F45" s="249">
        <v>0</v>
      </c>
      <c r="G45" s="239">
        <v>0</v>
      </c>
      <c r="H45" s="238"/>
      <c r="I45" s="261">
        <v>0</v>
      </c>
      <c r="J45" s="249">
        <v>0</v>
      </c>
      <c r="K45" s="239">
        <v>0</v>
      </c>
      <c r="L45" s="238"/>
      <c r="M45" s="261">
        <v>0</v>
      </c>
      <c r="N45" s="249">
        <v>0</v>
      </c>
      <c r="O45" s="239">
        <v>0</v>
      </c>
      <c r="P45" s="238"/>
      <c r="Q45" s="261">
        <v>0</v>
      </c>
      <c r="R45" s="249">
        <f t="shared" ref="R45:R56" si="7">$C45/4</f>
        <v>0</v>
      </c>
      <c r="S45" s="239">
        <v>0</v>
      </c>
      <c r="T45" s="238"/>
      <c r="U45" s="261">
        <v>0</v>
      </c>
      <c r="V45" s="249">
        <v>0</v>
      </c>
      <c r="W45" s="239">
        <v>0</v>
      </c>
      <c r="X45" s="238"/>
      <c r="Y45" s="261">
        <v>0</v>
      </c>
      <c r="Z45" s="249">
        <v>0</v>
      </c>
      <c r="AA45" s="239">
        <v>0</v>
      </c>
      <c r="AB45" s="238"/>
      <c r="AC45" s="261">
        <v>0</v>
      </c>
      <c r="AD45" s="249">
        <f t="shared" ref="AD45:AD56" si="8">$C45/4</f>
        <v>0</v>
      </c>
      <c r="AE45" s="239">
        <v>0</v>
      </c>
      <c r="AF45" s="238"/>
      <c r="AG45" s="261">
        <v>0</v>
      </c>
      <c r="AH45" s="249">
        <v>0</v>
      </c>
      <c r="AI45" s="239">
        <v>0</v>
      </c>
      <c r="AJ45" s="238"/>
      <c r="AK45" s="261">
        <v>0</v>
      </c>
      <c r="AL45" s="249">
        <v>0</v>
      </c>
      <c r="AM45" s="239">
        <v>0</v>
      </c>
      <c r="AN45" s="238"/>
      <c r="AO45" s="261">
        <v>0</v>
      </c>
      <c r="AP45" s="249">
        <f t="shared" ref="AP45:AP56" si="9">$C45/4</f>
        <v>0</v>
      </c>
      <c r="AQ45" s="239">
        <v>0</v>
      </c>
      <c r="AR45" s="238"/>
      <c r="AS45" s="261">
        <v>0</v>
      </c>
      <c r="AT45" s="249">
        <v>0</v>
      </c>
      <c r="AU45" s="239">
        <v>0</v>
      </c>
      <c r="AV45" s="238"/>
      <c r="AW45" s="261">
        <v>0</v>
      </c>
      <c r="AX45" s="249">
        <f t="shared" ref="AX45:AX56" si="10">$C45/4</f>
        <v>0</v>
      </c>
      <c r="AY45" s="239">
        <v>0</v>
      </c>
      <c r="AZ45" s="238"/>
      <c r="BA45" s="261">
        <v>0</v>
      </c>
      <c r="BB45" s="262">
        <v>0</v>
      </c>
      <c r="BC45" s="262">
        <v>0</v>
      </c>
      <c r="BD45" s="76">
        <f t="shared" ref="BD45:BD56" si="11">F45+J45+N45+R45+V45+Z45+AD45+AH45+AL45+AP45+AT45+AX45+BA45</f>
        <v>0</v>
      </c>
      <c r="BE45" s="76">
        <v>0</v>
      </c>
      <c r="BF45" s="239">
        <f t="shared" ref="BF45:BF56" si="12">G45+K45+O45+S45+W45+AA45+AE45+AI45+AM45+AQ45+AU45+AY45+BB45</f>
        <v>0</v>
      </c>
      <c r="BG45" s="261">
        <f t="shared" ref="BG45:BG56" si="13">I45+M45+Q45+U45+Y45+AC45+AG45+AK45+AO45+AS45+AW45+BA45+BC45</f>
        <v>0</v>
      </c>
    </row>
    <row r="46" spans="1:59" ht="15" hidden="1" thickBot="1" x14ac:dyDescent="0.25">
      <c r="A46" s="80" t="s">
        <v>131</v>
      </c>
      <c r="B46" s="264">
        <v>0</v>
      </c>
      <c r="C46" s="166">
        <v>0</v>
      </c>
      <c r="D46" s="263"/>
      <c r="E46" s="89">
        <f t="shared" si="6"/>
        <v>0</v>
      </c>
      <c r="F46" s="249">
        <v>0</v>
      </c>
      <c r="G46" s="239">
        <v>0</v>
      </c>
      <c r="H46" s="238"/>
      <c r="I46" s="261">
        <v>0</v>
      </c>
      <c r="J46" s="249">
        <v>0</v>
      </c>
      <c r="K46" s="239">
        <v>0</v>
      </c>
      <c r="L46" s="238"/>
      <c r="M46" s="261">
        <v>0</v>
      </c>
      <c r="N46" s="249">
        <v>0</v>
      </c>
      <c r="O46" s="239">
        <v>0</v>
      </c>
      <c r="P46" s="238"/>
      <c r="Q46" s="261">
        <v>0</v>
      </c>
      <c r="R46" s="249">
        <f t="shared" si="7"/>
        <v>0</v>
      </c>
      <c r="S46" s="239">
        <v>0</v>
      </c>
      <c r="T46" s="238"/>
      <c r="U46" s="261">
        <v>0</v>
      </c>
      <c r="V46" s="249">
        <v>0</v>
      </c>
      <c r="W46" s="239">
        <v>0</v>
      </c>
      <c r="X46" s="238"/>
      <c r="Y46" s="261">
        <v>0</v>
      </c>
      <c r="Z46" s="249">
        <v>0</v>
      </c>
      <c r="AA46" s="239">
        <v>0</v>
      </c>
      <c r="AB46" s="238"/>
      <c r="AC46" s="261">
        <v>0</v>
      </c>
      <c r="AD46" s="249">
        <f t="shared" si="8"/>
        <v>0</v>
      </c>
      <c r="AE46" s="239">
        <v>0</v>
      </c>
      <c r="AF46" s="238"/>
      <c r="AG46" s="261">
        <v>0</v>
      </c>
      <c r="AH46" s="249">
        <v>0</v>
      </c>
      <c r="AI46" s="239">
        <v>0</v>
      </c>
      <c r="AJ46" s="238"/>
      <c r="AK46" s="261">
        <v>0</v>
      </c>
      <c r="AL46" s="249">
        <v>0</v>
      </c>
      <c r="AM46" s="239">
        <v>0</v>
      </c>
      <c r="AN46" s="238"/>
      <c r="AO46" s="261">
        <v>0</v>
      </c>
      <c r="AP46" s="249">
        <f t="shared" si="9"/>
        <v>0</v>
      </c>
      <c r="AQ46" s="239">
        <v>0</v>
      </c>
      <c r="AR46" s="238"/>
      <c r="AS46" s="261">
        <v>0</v>
      </c>
      <c r="AT46" s="249">
        <v>0</v>
      </c>
      <c r="AU46" s="239">
        <v>0</v>
      </c>
      <c r="AV46" s="238"/>
      <c r="AW46" s="261">
        <v>0</v>
      </c>
      <c r="AX46" s="249">
        <f t="shared" si="10"/>
        <v>0</v>
      </c>
      <c r="AY46" s="239">
        <v>0</v>
      </c>
      <c r="AZ46" s="238"/>
      <c r="BA46" s="261">
        <v>0</v>
      </c>
      <c r="BB46" s="262">
        <v>0</v>
      </c>
      <c r="BC46" s="262">
        <v>0</v>
      </c>
      <c r="BD46" s="76">
        <f t="shared" si="11"/>
        <v>0</v>
      </c>
      <c r="BE46" s="76">
        <v>0</v>
      </c>
      <c r="BF46" s="239">
        <f t="shared" si="12"/>
        <v>0</v>
      </c>
      <c r="BG46" s="261">
        <f t="shared" si="13"/>
        <v>0</v>
      </c>
    </row>
    <row r="47" spans="1:59" ht="15" hidden="1" thickBot="1" x14ac:dyDescent="0.25">
      <c r="A47" s="80" t="s">
        <v>132</v>
      </c>
      <c r="B47" s="264">
        <v>0</v>
      </c>
      <c r="C47" s="166">
        <v>0</v>
      </c>
      <c r="D47" s="263"/>
      <c r="E47" s="89">
        <f t="shared" si="6"/>
        <v>0</v>
      </c>
      <c r="F47" s="249">
        <v>0</v>
      </c>
      <c r="G47" s="239">
        <v>0</v>
      </c>
      <c r="H47" s="238"/>
      <c r="I47" s="261">
        <v>0</v>
      </c>
      <c r="J47" s="249">
        <v>0</v>
      </c>
      <c r="K47" s="239">
        <v>0</v>
      </c>
      <c r="L47" s="238"/>
      <c r="M47" s="261">
        <v>0</v>
      </c>
      <c r="N47" s="249">
        <v>0</v>
      </c>
      <c r="O47" s="239">
        <v>0</v>
      </c>
      <c r="P47" s="238"/>
      <c r="Q47" s="261">
        <v>0</v>
      </c>
      <c r="R47" s="249">
        <f t="shared" si="7"/>
        <v>0</v>
      </c>
      <c r="S47" s="239">
        <v>0</v>
      </c>
      <c r="T47" s="238"/>
      <c r="U47" s="261">
        <v>0</v>
      </c>
      <c r="V47" s="249">
        <v>0</v>
      </c>
      <c r="W47" s="239">
        <v>0</v>
      </c>
      <c r="X47" s="238"/>
      <c r="Y47" s="261">
        <v>0</v>
      </c>
      <c r="Z47" s="249">
        <v>0</v>
      </c>
      <c r="AA47" s="239">
        <v>0</v>
      </c>
      <c r="AB47" s="238"/>
      <c r="AC47" s="261">
        <v>0</v>
      </c>
      <c r="AD47" s="249">
        <f t="shared" si="8"/>
        <v>0</v>
      </c>
      <c r="AE47" s="239">
        <v>0</v>
      </c>
      <c r="AF47" s="238"/>
      <c r="AG47" s="261">
        <v>0</v>
      </c>
      <c r="AH47" s="249">
        <v>0</v>
      </c>
      <c r="AI47" s="239">
        <v>0</v>
      </c>
      <c r="AJ47" s="238"/>
      <c r="AK47" s="261">
        <v>0</v>
      </c>
      <c r="AL47" s="249">
        <v>0</v>
      </c>
      <c r="AM47" s="239">
        <v>0</v>
      </c>
      <c r="AN47" s="238"/>
      <c r="AO47" s="261">
        <v>0</v>
      </c>
      <c r="AP47" s="249">
        <f t="shared" si="9"/>
        <v>0</v>
      </c>
      <c r="AQ47" s="239">
        <v>0</v>
      </c>
      <c r="AR47" s="238"/>
      <c r="AS47" s="261">
        <v>0</v>
      </c>
      <c r="AT47" s="249">
        <v>0</v>
      </c>
      <c r="AU47" s="239">
        <v>0</v>
      </c>
      <c r="AV47" s="238"/>
      <c r="AW47" s="261">
        <v>0</v>
      </c>
      <c r="AX47" s="249">
        <f t="shared" si="10"/>
        <v>0</v>
      </c>
      <c r="AY47" s="239">
        <v>0</v>
      </c>
      <c r="AZ47" s="238"/>
      <c r="BA47" s="261">
        <v>0</v>
      </c>
      <c r="BB47" s="262">
        <v>0</v>
      </c>
      <c r="BC47" s="262">
        <v>0</v>
      </c>
      <c r="BD47" s="76">
        <f t="shared" si="11"/>
        <v>0</v>
      </c>
      <c r="BE47" s="76">
        <v>0</v>
      </c>
      <c r="BF47" s="239">
        <f t="shared" si="12"/>
        <v>0</v>
      </c>
      <c r="BG47" s="261">
        <f t="shared" si="13"/>
        <v>0</v>
      </c>
    </row>
    <row r="48" spans="1:59" ht="15" hidden="1" thickBot="1" x14ac:dyDescent="0.25">
      <c r="A48" s="80" t="s">
        <v>133</v>
      </c>
      <c r="B48" s="264">
        <v>0</v>
      </c>
      <c r="C48" s="166">
        <v>0</v>
      </c>
      <c r="D48" s="263"/>
      <c r="E48" s="89">
        <f t="shared" si="6"/>
        <v>0</v>
      </c>
      <c r="F48" s="249">
        <v>0</v>
      </c>
      <c r="G48" s="239">
        <v>0</v>
      </c>
      <c r="H48" s="238"/>
      <c r="I48" s="261">
        <v>0</v>
      </c>
      <c r="J48" s="249">
        <v>0</v>
      </c>
      <c r="K48" s="239">
        <v>0</v>
      </c>
      <c r="L48" s="238"/>
      <c r="M48" s="261">
        <v>0</v>
      </c>
      <c r="N48" s="249">
        <v>0</v>
      </c>
      <c r="O48" s="239">
        <v>0</v>
      </c>
      <c r="P48" s="238"/>
      <c r="Q48" s="261">
        <v>0</v>
      </c>
      <c r="R48" s="249">
        <f t="shared" si="7"/>
        <v>0</v>
      </c>
      <c r="S48" s="239">
        <v>0</v>
      </c>
      <c r="T48" s="238"/>
      <c r="U48" s="261">
        <v>0</v>
      </c>
      <c r="V48" s="249">
        <v>0</v>
      </c>
      <c r="W48" s="239">
        <v>0</v>
      </c>
      <c r="X48" s="238"/>
      <c r="Y48" s="261">
        <v>0</v>
      </c>
      <c r="Z48" s="249">
        <v>0</v>
      </c>
      <c r="AA48" s="239">
        <v>0</v>
      </c>
      <c r="AB48" s="238"/>
      <c r="AC48" s="261">
        <v>0</v>
      </c>
      <c r="AD48" s="249">
        <f t="shared" si="8"/>
        <v>0</v>
      </c>
      <c r="AE48" s="239">
        <v>0</v>
      </c>
      <c r="AF48" s="238"/>
      <c r="AG48" s="261">
        <v>0</v>
      </c>
      <c r="AH48" s="249">
        <v>0</v>
      </c>
      <c r="AI48" s="239">
        <v>0</v>
      </c>
      <c r="AJ48" s="238"/>
      <c r="AK48" s="261">
        <v>0</v>
      </c>
      <c r="AL48" s="249">
        <v>0</v>
      </c>
      <c r="AM48" s="239">
        <v>0</v>
      </c>
      <c r="AN48" s="238"/>
      <c r="AO48" s="261">
        <v>0</v>
      </c>
      <c r="AP48" s="249">
        <f t="shared" si="9"/>
        <v>0</v>
      </c>
      <c r="AQ48" s="239">
        <v>0</v>
      </c>
      <c r="AR48" s="238"/>
      <c r="AS48" s="261">
        <v>0</v>
      </c>
      <c r="AT48" s="249">
        <v>0</v>
      </c>
      <c r="AU48" s="239">
        <v>0</v>
      </c>
      <c r="AV48" s="238"/>
      <c r="AW48" s="261">
        <v>0</v>
      </c>
      <c r="AX48" s="249">
        <f t="shared" si="10"/>
        <v>0</v>
      </c>
      <c r="AY48" s="239">
        <v>0</v>
      </c>
      <c r="AZ48" s="238"/>
      <c r="BA48" s="261">
        <v>0</v>
      </c>
      <c r="BB48" s="262">
        <v>0</v>
      </c>
      <c r="BC48" s="262">
        <v>0</v>
      </c>
      <c r="BD48" s="76">
        <f t="shared" si="11"/>
        <v>0</v>
      </c>
      <c r="BE48" s="76">
        <v>0</v>
      </c>
      <c r="BF48" s="239">
        <f t="shared" si="12"/>
        <v>0</v>
      </c>
      <c r="BG48" s="261">
        <f t="shared" si="13"/>
        <v>0</v>
      </c>
    </row>
    <row r="49" spans="1:59" ht="15" hidden="1" thickBot="1" x14ac:dyDescent="0.25">
      <c r="A49" s="80" t="s">
        <v>134</v>
      </c>
      <c r="B49" s="264">
        <v>0</v>
      </c>
      <c r="C49" s="166">
        <v>0</v>
      </c>
      <c r="D49" s="263"/>
      <c r="E49" s="89">
        <f t="shared" si="6"/>
        <v>0</v>
      </c>
      <c r="F49" s="249">
        <v>0</v>
      </c>
      <c r="G49" s="239">
        <v>0</v>
      </c>
      <c r="H49" s="238"/>
      <c r="I49" s="261">
        <v>0</v>
      </c>
      <c r="J49" s="249">
        <v>0</v>
      </c>
      <c r="K49" s="239">
        <v>0</v>
      </c>
      <c r="L49" s="238"/>
      <c r="M49" s="261">
        <v>0</v>
      </c>
      <c r="N49" s="249">
        <v>0</v>
      </c>
      <c r="O49" s="239">
        <v>0</v>
      </c>
      <c r="P49" s="238"/>
      <c r="Q49" s="261">
        <v>0</v>
      </c>
      <c r="R49" s="249">
        <f t="shared" si="7"/>
        <v>0</v>
      </c>
      <c r="S49" s="239">
        <v>0</v>
      </c>
      <c r="T49" s="238"/>
      <c r="U49" s="261">
        <v>0</v>
      </c>
      <c r="V49" s="249">
        <v>0</v>
      </c>
      <c r="W49" s="239">
        <v>0</v>
      </c>
      <c r="X49" s="238"/>
      <c r="Y49" s="261">
        <v>0</v>
      </c>
      <c r="Z49" s="249">
        <v>0</v>
      </c>
      <c r="AA49" s="239">
        <v>0</v>
      </c>
      <c r="AB49" s="238"/>
      <c r="AC49" s="261">
        <v>0</v>
      </c>
      <c r="AD49" s="249">
        <f t="shared" si="8"/>
        <v>0</v>
      </c>
      <c r="AE49" s="239">
        <v>0</v>
      </c>
      <c r="AF49" s="238"/>
      <c r="AG49" s="261">
        <v>0</v>
      </c>
      <c r="AH49" s="249">
        <v>0</v>
      </c>
      <c r="AI49" s="239">
        <v>0</v>
      </c>
      <c r="AJ49" s="238"/>
      <c r="AK49" s="261">
        <v>0</v>
      </c>
      <c r="AL49" s="249">
        <v>0</v>
      </c>
      <c r="AM49" s="239">
        <v>0</v>
      </c>
      <c r="AN49" s="238"/>
      <c r="AO49" s="261">
        <v>0</v>
      </c>
      <c r="AP49" s="249">
        <f t="shared" si="9"/>
        <v>0</v>
      </c>
      <c r="AQ49" s="239">
        <v>0</v>
      </c>
      <c r="AR49" s="238"/>
      <c r="AS49" s="261">
        <v>0</v>
      </c>
      <c r="AT49" s="249">
        <v>0</v>
      </c>
      <c r="AU49" s="239">
        <v>0</v>
      </c>
      <c r="AV49" s="238"/>
      <c r="AW49" s="261">
        <v>0</v>
      </c>
      <c r="AX49" s="249">
        <f t="shared" si="10"/>
        <v>0</v>
      </c>
      <c r="AY49" s="239">
        <v>0</v>
      </c>
      <c r="AZ49" s="238"/>
      <c r="BA49" s="261">
        <v>0</v>
      </c>
      <c r="BB49" s="262">
        <v>0</v>
      </c>
      <c r="BC49" s="262">
        <v>0</v>
      </c>
      <c r="BD49" s="76">
        <f t="shared" si="11"/>
        <v>0</v>
      </c>
      <c r="BE49" s="76">
        <v>0</v>
      </c>
      <c r="BF49" s="239">
        <f t="shared" si="12"/>
        <v>0</v>
      </c>
      <c r="BG49" s="261">
        <f t="shared" si="13"/>
        <v>0</v>
      </c>
    </row>
    <row r="50" spans="1:59" ht="15" hidden="1" thickBot="1" x14ac:dyDescent="0.25">
      <c r="A50" s="80" t="s">
        <v>135</v>
      </c>
      <c r="B50" s="264">
        <v>0</v>
      </c>
      <c r="C50" s="166">
        <v>0</v>
      </c>
      <c r="D50" s="263"/>
      <c r="E50" s="89">
        <f t="shared" si="6"/>
        <v>0</v>
      </c>
      <c r="F50" s="249">
        <v>0</v>
      </c>
      <c r="G50" s="239">
        <v>0</v>
      </c>
      <c r="H50" s="238"/>
      <c r="I50" s="261">
        <v>0</v>
      </c>
      <c r="J50" s="249">
        <v>0</v>
      </c>
      <c r="K50" s="239">
        <v>0</v>
      </c>
      <c r="L50" s="238"/>
      <c r="M50" s="261">
        <v>0</v>
      </c>
      <c r="N50" s="249">
        <v>0</v>
      </c>
      <c r="O50" s="239">
        <v>0</v>
      </c>
      <c r="P50" s="238"/>
      <c r="Q50" s="261">
        <v>0</v>
      </c>
      <c r="R50" s="249">
        <f t="shared" si="7"/>
        <v>0</v>
      </c>
      <c r="S50" s="239">
        <v>0</v>
      </c>
      <c r="T50" s="238"/>
      <c r="U50" s="261">
        <v>0</v>
      </c>
      <c r="V50" s="249">
        <v>0</v>
      </c>
      <c r="W50" s="239">
        <v>0</v>
      </c>
      <c r="X50" s="238"/>
      <c r="Y50" s="261">
        <v>0</v>
      </c>
      <c r="Z50" s="249">
        <v>0</v>
      </c>
      <c r="AA50" s="239">
        <v>0</v>
      </c>
      <c r="AB50" s="238"/>
      <c r="AC50" s="261">
        <v>0</v>
      </c>
      <c r="AD50" s="249">
        <f t="shared" si="8"/>
        <v>0</v>
      </c>
      <c r="AE50" s="239">
        <v>0</v>
      </c>
      <c r="AF50" s="238"/>
      <c r="AG50" s="261">
        <v>0</v>
      </c>
      <c r="AH50" s="249">
        <v>0</v>
      </c>
      <c r="AI50" s="239">
        <v>0</v>
      </c>
      <c r="AJ50" s="238"/>
      <c r="AK50" s="261">
        <v>0</v>
      </c>
      <c r="AL50" s="249">
        <v>0</v>
      </c>
      <c r="AM50" s="239">
        <v>0</v>
      </c>
      <c r="AN50" s="238"/>
      <c r="AO50" s="261">
        <v>0</v>
      </c>
      <c r="AP50" s="249">
        <f t="shared" si="9"/>
        <v>0</v>
      </c>
      <c r="AQ50" s="239">
        <v>0</v>
      </c>
      <c r="AR50" s="238"/>
      <c r="AS50" s="261">
        <v>0</v>
      </c>
      <c r="AT50" s="249">
        <v>0</v>
      </c>
      <c r="AU50" s="239">
        <v>0</v>
      </c>
      <c r="AV50" s="238"/>
      <c r="AW50" s="261">
        <v>0</v>
      </c>
      <c r="AX50" s="249">
        <f t="shared" si="10"/>
        <v>0</v>
      </c>
      <c r="AY50" s="239">
        <v>0</v>
      </c>
      <c r="AZ50" s="238"/>
      <c r="BA50" s="261">
        <v>0</v>
      </c>
      <c r="BB50" s="262">
        <v>0</v>
      </c>
      <c r="BC50" s="262">
        <v>0</v>
      </c>
      <c r="BD50" s="76">
        <f t="shared" si="11"/>
        <v>0</v>
      </c>
      <c r="BE50" s="76">
        <v>0</v>
      </c>
      <c r="BF50" s="239">
        <f t="shared" si="12"/>
        <v>0</v>
      </c>
      <c r="BG50" s="261">
        <f t="shared" si="13"/>
        <v>0</v>
      </c>
    </row>
    <row r="51" spans="1:59" ht="15" hidden="1" thickBot="1" x14ac:dyDescent="0.25">
      <c r="A51" s="80" t="s">
        <v>136</v>
      </c>
      <c r="B51" s="264">
        <v>0</v>
      </c>
      <c r="C51" s="166">
        <v>0</v>
      </c>
      <c r="D51" s="263"/>
      <c r="E51" s="89">
        <f t="shared" si="6"/>
        <v>0</v>
      </c>
      <c r="F51" s="249">
        <v>0</v>
      </c>
      <c r="G51" s="239">
        <v>0</v>
      </c>
      <c r="H51" s="238"/>
      <c r="I51" s="261">
        <v>0</v>
      </c>
      <c r="J51" s="249">
        <v>0</v>
      </c>
      <c r="K51" s="239">
        <v>0</v>
      </c>
      <c r="L51" s="238"/>
      <c r="M51" s="261">
        <v>0</v>
      </c>
      <c r="N51" s="249">
        <v>0</v>
      </c>
      <c r="O51" s="239">
        <v>0</v>
      </c>
      <c r="P51" s="238"/>
      <c r="Q51" s="261">
        <v>0</v>
      </c>
      <c r="R51" s="249">
        <f t="shared" si="7"/>
        <v>0</v>
      </c>
      <c r="S51" s="239">
        <v>0</v>
      </c>
      <c r="T51" s="238"/>
      <c r="U51" s="261">
        <v>0</v>
      </c>
      <c r="V51" s="249">
        <v>0</v>
      </c>
      <c r="W51" s="239">
        <v>0</v>
      </c>
      <c r="X51" s="238"/>
      <c r="Y51" s="261">
        <v>0</v>
      </c>
      <c r="Z51" s="249">
        <v>0</v>
      </c>
      <c r="AA51" s="239">
        <v>0</v>
      </c>
      <c r="AB51" s="238"/>
      <c r="AC51" s="261">
        <v>0</v>
      </c>
      <c r="AD51" s="249">
        <f t="shared" si="8"/>
        <v>0</v>
      </c>
      <c r="AE51" s="239">
        <v>0</v>
      </c>
      <c r="AF51" s="238"/>
      <c r="AG51" s="261">
        <v>0</v>
      </c>
      <c r="AH51" s="249">
        <v>0</v>
      </c>
      <c r="AI51" s="239">
        <v>0</v>
      </c>
      <c r="AJ51" s="238"/>
      <c r="AK51" s="261">
        <v>0</v>
      </c>
      <c r="AL51" s="249">
        <v>0</v>
      </c>
      <c r="AM51" s="239">
        <v>0</v>
      </c>
      <c r="AN51" s="238"/>
      <c r="AO51" s="261">
        <v>0</v>
      </c>
      <c r="AP51" s="249">
        <f t="shared" si="9"/>
        <v>0</v>
      </c>
      <c r="AQ51" s="239">
        <v>0</v>
      </c>
      <c r="AR51" s="238"/>
      <c r="AS51" s="261">
        <v>0</v>
      </c>
      <c r="AT51" s="249">
        <v>0</v>
      </c>
      <c r="AU51" s="239">
        <v>0</v>
      </c>
      <c r="AV51" s="238"/>
      <c r="AW51" s="261">
        <v>0</v>
      </c>
      <c r="AX51" s="249">
        <f t="shared" si="10"/>
        <v>0</v>
      </c>
      <c r="AY51" s="239">
        <v>0</v>
      </c>
      <c r="AZ51" s="238"/>
      <c r="BA51" s="261">
        <v>0</v>
      </c>
      <c r="BB51" s="262">
        <v>0</v>
      </c>
      <c r="BC51" s="262">
        <v>0</v>
      </c>
      <c r="BD51" s="76">
        <f t="shared" si="11"/>
        <v>0</v>
      </c>
      <c r="BE51" s="76">
        <v>0</v>
      </c>
      <c r="BF51" s="239">
        <f t="shared" si="12"/>
        <v>0</v>
      </c>
      <c r="BG51" s="261">
        <f t="shared" si="13"/>
        <v>0</v>
      </c>
    </row>
    <row r="52" spans="1:59" ht="15" hidden="1" thickBot="1" x14ac:dyDescent="0.25">
      <c r="A52" s="80" t="s">
        <v>137</v>
      </c>
      <c r="B52" s="264">
        <v>0</v>
      </c>
      <c r="C52" s="166">
        <v>0</v>
      </c>
      <c r="D52" s="263"/>
      <c r="E52" s="89">
        <f t="shared" si="6"/>
        <v>0</v>
      </c>
      <c r="F52" s="249">
        <v>0</v>
      </c>
      <c r="G52" s="239">
        <v>0</v>
      </c>
      <c r="H52" s="238"/>
      <c r="I52" s="261">
        <v>0</v>
      </c>
      <c r="J52" s="249">
        <v>0</v>
      </c>
      <c r="K52" s="239">
        <v>0</v>
      </c>
      <c r="L52" s="238"/>
      <c r="M52" s="261">
        <v>0</v>
      </c>
      <c r="N52" s="249">
        <v>0</v>
      </c>
      <c r="O52" s="239">
        <v>0</v>
      </c>
      <c r="P52" s="238"/>
      <c r="Q52" s="261">
        <v>0</v>
      </c>
      <c r="R52" s="249">
        <f t="shared" si="7"/>
        <v>0</v>
      </c>
      <c r="S52" s="239">
        <v>0</v>
      </c>
      <c r="T52" s="238"/>
      <c r="U52" s="261">
        <v>0</v>
      </c>
      <c r="V52" s="249">
        <v>0</v>
      </c>
      <c r="W52" s="239">
        <v>0</v>
      </c>
      <c r="X52" s="238"/>
      <c r="Y52" s="261">
        <v>0</v>
      </c>
      <c r="Z52" s="249">
        <v>0</v>
      </c>
      <c r="AA52" s="239">
        <v>0</v>
      </c>
      <c r="AB52" s="238"/>
      <c r="AC52" s="261">
        <v>0</v>
      </c>
      <c r="AD52" s="249">
        <f t="shared" si="8"/>
        <v>0</v>
      </c>
      <c r="AE52" s="239">
        <v>0</v>
      </c>
      <c r="AF52" s="238"/>
      <c r="AG52" s="261">
        <v>0</v>
      </c>
      <c r="AH52" s="249">
        <v>0</v>
      </c>
      <c r="AI52" s="239">
        <v>0</v>
      </c>
      <c r="AJ52" s="238"/>
      <c r="AK52" s="261">
        <v>0</v>
      </c>
      <c r="AL52" s="249">
        <v>0</v>
      </c>
      <c r="AM52" s="239">
        <v>0</v>
      </c>
      <c r="AN52" s="238"/>
      <c r="AO52" s="261">
        <v>0</v>
      </c>
      <c r="AP52" s="249">
        <f t="shared" si="9"/>
        <v>0</v>
      </c>
      <c r="AQ52" s="239">
        <v>0</v>
      </c>
      <c r="AR52" s="238"/>
      <c r="AS52" s="261">
        <v>0</v>
      </c>
      <c r="AT52" s="249">
        <v>0</v>
      </c>
      <c r="AU52" s="239">
        <v>0</v>
      </c>
      <c r="AV52" s="238"/>
      <c r="AW52" s="261">
        <v>0</v>
      </c>
      <c r="AX52" s="249">
        <f t="shared" si="10"/>
        <v>0</v>
      </c>
      <c r="AY52" s="239">
        <v>0</v>
      </c>
      <c r="AZ52" s="238"/>
      <c r="BA52" s="261">
        <v>0</v>
      </c>
      <c r="BB52" s="262">
        <v>0</v>
      </c>
      <c r="BC52" s="262">
        <v>0</v>
      </c>
      <c r="BD52" s="76">
        <f t="shared" si="11"/>
        <v>0</v>
      </c>
      <c r="BE52" s="76">
        <v>0</v>
      </c>
      <c r="BF52" s="239">
        <f t="shared" si="12"/>
        <v>0</v>
      </c>
      <c r="BG52" s="261">
        <f t="shared" si="13"/>
        <v>0</v>
      </c>
    </row>
    <row r="53" spans="1:59" ht="15" hidden="1" thickBot="1" x14ac:dyDescent="0.25">
      <c r="A53" s="80" t="s">
        <v>138</v>
      </c>
      <c r="B53" s="264">
        <v>0</v>
      </c>
      <c r="C53" s="166">
        <v>0</v>
      </c>
      <c r="D53" s="263"/>
      <c r="E53" s="89">
        <f t="shared" si="6"/>
        <v>0</v>
      </c>
      <c r="F53" s="249">
        <v>0</v>
      </c>
      <c r="G53" s="239">
        <v>0</v>
      </c>
      <c r="H53" s="238"/>
      <c r="I53" s="261">
        <v>0</v>
      </c>
      <c r="J53" s="249">
        <v>0</v>
      </c>
      <c r="K53" s="239">
        <v>0</v>
      </c>
      <c r="L53" s="238"/>
      <c r="M53" s="261">
        <v>0</v>
      </c>
      <c r="N53" s="249">
        <v>0</v>
      </c>
      <c r="O53" s="239">
        <v>0</v>
      </c>
      <c r="P53" s="238"/>
      <c r="Q53" s="261">
        <v>0</v>
      </c>
      <c r="R53" s="249">
        <f t="shared" si="7"/>
        <v>0</v>
      </c>
      <c r="S53" s="239">
        <v>0</v>
      </c>
      <c r="T53" s="238"/>
      <c r="U53" s="261">
        <v>0</v>
      </c>
      <c r="V53" s="249">
        <v>0</v>
      </c>
      <c r="W53" s="239">
        <v>0</v>
      </c>
      <c r="X53" s="238"/>
      <c r="Y53" s="261">
        <v>0</v>
      </c>
      <c r="Z53" s="249">
        <v>0</v>
      </c>
      <c r="AA53" s="239">
        <v>0</v>
      </c>
      <c r="AB53" s="238"/>
      <c r="AC53" s="261">
        <v>0</v>
      </c>
      <c r="AD53" s="249">
        <f t="shared" si="8"/>
        <v>0</v>
      </c>
      <c r="AE53" s="239">
        <v>0</v>
      </c>
      <c r="AF53" s="238"/>
      <c r="AG53" s="261">
        <v>0</v>
      </c>
      <c r="AH53" s="249">
        <v>0</v>
      </c>
      <c r="AI53" s="239">
        <v>0</v>
      </c>
      <c r="AJ53" s="238"/>
      <c r="AK53" s="261">
        <v>0</v>
      </c>
      <c r="AL53" s="249">
        <v>0</v>
      </c>
      <c r="AM53" s="239">
        <v>0</v>
      </c>
      <c r="AN53" s="238"/>
      <c r="AO53" s="261">
        <v>0</v>
      </c>
      <c r="AP53" s="249">
        <f t="shared" si="9"/>
        <v>0</v>
      </c>
      <c r="AQ53" s="239">
        <v>0</v>
      </c>
      <c r="AR53" s="238"/>
      <c r="AS53" s="261">
        <v>0</v>
      </c>
      <c r="AT53" s="249">
        <v>0</v>
      </c>
      <c r="AU53" s="239">
        <v>0</v>
      </c>
      <c r="AV53" s="238"/>
      <c r="AW53" s="261">
        <v>0</v>
      </c>
      <c r="AX53" s="249">
        <f t="shared" si="10"/>
        <v>0</v>
      </c>
      <c r="AY53" s="239">
        <v>0</v>
      </c>
      <c r="AZ53" s="238"/>
      <c r="BA53" s="261">
        <v>0</v>
      </c>
      <c r="BB53" s="262">
        <v>0</v>
      </c>
      <c r="BC53" s="262">
        <v>0</v>
      </c>
      <c r="BD53" s="76">
        <f t="shared" si="11"/>
        <v>0</v>
      </c>
      <c r="BE53" s="76">
        <v>0</v>
      </c>
      <c r="BF53" s="239">
        <f t="shared" si="12"/>
        <v>0</v>
      </c>
      <c r="BG53" s="261">
        <f t="shared" si="13"/>
        <v>0</v>
      </c>
    </row>
    <row r="54" spans="1:59" ht="15" hidden="1" thickBot="1" x14ac:dyDescent="0.25">
      <c r="A54" s="80" t="s">
        <v>139</v>
      </c>
      <c r="B54" s="264">
        <v>0</v>
      </c>
      <c r="C54" s="166">
        <v>0</v>
      </c>
      <c r="D54" s="263"/>
      <c r="E54" s="89">
        <f t="shared" si="6"/>
        <v>0</v>
      </c>
      <c r="F54" s="249">
        <v>0</v>
      </c>
      <c r="G54" s="239">
        <v>0</v>
      </c>
      <c r="H54" s="238"/>
      <c r="I54" s="261">
        <v>0</v>
      </c>
      <c r="J54" s="249">
        <v>0</v>
      </c>
      <c r="K54" s="239">
        <v>0</v>
      </c>
      <c r="L54" s="238"/>
      <c r="M54" s="261">
        <v>0</v>
      </c>
      <c r="N54" s="249">
        <v>0</v>
      </c>
      <c r="O54" s="239">
        <v>0</v>
      </c>
      <c r="P54" s="238"/>
      <c r="Q54" s="261">
        <v>0</v>
      </c>
      <c r="R54" s="249">
        <f t="shared" si="7"/>
        <v>0</v>
      </c>
      <c r="S54" s="239">
        <v>0</v>
      </c>
      <c r="T54" s="238"/>
      <c r="U54" s="261">
        <v>0</v>
      </c>
      <c r="V54" s="249">
        <v>0</v>
      </c>
      <c r="W54" s="239">
        <v>0</v>
      </c>
      <c r="X54" s="238"/>
      <c r="Y54" s="261">
        <v>0</v>
      </c>
      <c r="Z54" s="249">
        <v>0</v>
      </c>
      <c r="AA54" s="239">
        <v>0</v>
      </c>
      <c r="AB54" s="238"/>
      <c r="AC54" s="261">
        <v>0</v>
      </c>
      <c r="AD54" s="249">
        <f t="shared" si="8"/>
        <v>0</v>
      </c>
      <c r="AE54" s="239">
        <v>0</v>
      </c>
      <c r="AF54" s="238"/>
      <c r="AG54" s="261">
        <v>0</v>
      </c>
      <c r="AH54" s="249">
        <v>0</v>
      </c>
      <c r="AI54" s="239">
        <v>0</v>
      </c>
      <c r="AJ54" s="238"/>
      <c r="AK54" s="261">
        <v>0</v>
      </c>
      <c r="AL54" s="249">
        <v>0</v>
      </c>
      <c r="AM54" s="239">
        <v>0</v>
      </c>
      <c r="AN54" s="238"/>
      <c r="AO54" s="261">
        <v>0</v>
      </c>
      <c r="AP54" s="249">
        <f t="shared" si="9"/>
        <v>0</v>
      </c>
      <c r="AQ54" s="239">
        <v>0</v>
      </c>
      <c r="AR54" s="238"/>
      <c r="AS54" s="261">
        <v>0</v>
      </c>
      <c r="AT54" s="249">
        <v>0</v>
      </c>
      <c r="AU54" s="239">
        <v>0</v>
      </c>
      <c r="AV54" s="238"/>
      <c r="AW54" s="261">
        <v>0</v>
      </c>
      <c r="AX54" s="249">
        <f t="shared" si="10"/>
        <v>0</v>
      </c>
      <c r="AY54" s="239">
        <v>0</v>
      </c>
      <c r="AZ54" s="238"/>
      <c r="BA54" s="261">
        <v>0</v>
      </c>
      <c r="BB54" s="262">
        <v>0</v>
      </c>
      <c r="BC54" s="262">
        <v>0</v>
      </c>
      <c r="BD54" s="76">
        <f t="shared" si="11"/>
        <v>0</v>
      </c>
      <c r="BE54" s="76">
        <v>0</v>
      </c>
      <c r="BF54" s="239">
        <f t="shared" si="12"/>
        <v>0</v>
      </c>
      <c r="BG54" s="261">
        <f t="shared" si="13"/>
        <v>0</v>
      </c>
    </row>
    <row r="55" spans="1:59" ht="15" hidden="1" thickBot="1" x14ac:dyDescent="0.25">
      <c r="A55" s="80" t="s">
        <v>140</v>
      </c>
      <c r="B55" s="264">
        <v>0</v>
      </c>
      <c r="C55" s="166">
        <v>0</v>
      </c>
      <c r="D55" s="263"/>
      <c r="E55" s="89">
        <f t="shared" si="6"/>
        <v>0</v>
      </c>
      <c r="F55" s="249">
        <v>0</v>
      </c>
      <c r="G55" s="239">
        <v>0</v>
      </c>
      <c r="H55" s="238"/>
      <c r="I55" s="261">
        <v>0</v>
      </c>
      <c r="J55" s="249">
        <v>0</v>
      </c>
      <c r="K55" s="239">
        <v>0</v>
      </c>
      <c r="L55" s="238"/>
      <c r="M55" s="261">
        <v>0</v>
      </c>
      <c r="N55" s="249">
        <v>0</v>
      </c>
      <c r="O55" s="239">
        <v>0</v>
      </c>
      <c r="P55" s="238"/>
      <c r="Q55" s="261">
        <v>0</v>
      </c>
      <c r="R55" s="249">
        <f t="shared" si="7"/>
        <v>0</v>
      </c>
      <c r="S55" s="239">
        <v>0</v>
      </c>
      <c r="T55" s="238"/>
      <c r="U55" s="261">
        <v>0</v>
      </c>
      <c r="V55" s="249">
        <v>0</v>
      </c>
      <c r="W55" s="239">
        <v>0</v>
      </c>
      <c r="X55" s="238"/>
      <c r="Y55" s="261">
        <v>0</v>
      </c>
      <c r="Z55" s="249">
        <v>0</v>
      </c>
      <c r="AA55" s="239">
        <v>0</v>
      </c>
      <c r="AB55" s="238"/>
      <c r="AC55" s="261">
        <v>0</v>
      </c>
      <c r="AD55" s="249">
        <f t="shared" si="8"/>
        <v>0</v>
      </c>
      <c r="AE55" s="239">
        <v>0</v>
      </c>
      <c r="AF55" s="238"/>
      <c r="AG55" s="261">
        <v>0</v>
      </c>
      <c r="AH55" s="249">
        <v>0</v>
      </c>
      <c r="AI55" s="239">
        <v>0</v>
      </c>
      <c r="AJ55" s="238"/>
      <c r="AK55" s="261">
        <v>0</v>
      </c>
      <c r="AL55" s="249">
        <v>0</v>
      </c>
      <c r="AM55" s="239">
        <v>0</v>
      </c>
      <c r="AN55" s="238"/>
      <c r="AO55" s="261">
        <v>0</v>
      </c>
      <c r="AP55" s="249">
        <f t="shared" si="9"/>
        <v>0</v>
      </c>
      <c r="AQ55" s="239">
        <v>0</v>
      </c>
      <c r="AR55" s="238"/>
      <c r="AS55" s="261">
        <v>0</v>
      </c>
      <c r="AT55" s="249">
        <v>0</v>
      </c>
      <c r="AU55" s="239">
        <v>0</v>
      </c>
      <c r="AV55" s="238"/>
      <c r="AW55" s="261">
        <v>0</v>
      </c>
      <c r="AX55" s="249">
        <f t="shared" si="10"/>
        <v>0</v>
      </c>
      <c r="AY55" s="239">
        <v>0</v>
      </c>
      <c r="AZ55" s="238"/>
      <c r="BA55" s="261">
        <v>0</v>
      </c>
      <c r="BB55" s="262">
        <v>0</v>
      </c>
      <c r="BC55" s="262">
        <v>0</v>
      </c>
      <c r="BD55" s="76">
        <f t="shared" si="11"/>
        <v>0</v>
      </c>
      <c r="BE55" s="76">
        <v>0</v>
      </c>
      <c r="BF55" s="239">
        <f t="shared" si="12"/>
        <v>0</v>
      </c>
      <c r="BG55" s="261">
        <f t="shared" si="13"/>
        <v>0</v>
      </c>
    </row>
    <row r="56" spans="1:59" ht="15" hidden="1" thickBot="1" x14ac:dyDescent="0.25">
      <c r="A56" s="80" t="s">
        <v>125</v>
      </c>
      <c r="B56" s="264">
        <v>0</v>
      </c>
      <c r="C56" s="166">
        <v>0</v>
      </c>
      <c r="D56" s="263"/>
      <c r="E56" s="89">
        <f t="shared" si="6"/>
        <v>0</v>
      </c>
      <c r="F56" s="249">
        <v>0</v>
      </c>
      <c r="G56" s="239">
        <v>0</v>
      </c>
      <c r="H56" s="238"/>
      <c r="I56" s="261">
        <v>0</v>
      </c>
      <c r="J56" s="249">
        <v>0</v>
      </c>
      <c r="K56" s="239">
        <v>0</v>
      </c>
      <c r="L56" s="238"/>
      <c r="M56" s="261">
        <v>0</v>
      </c>
      <c r="N56" s="249">
        <v>0</v>
      </c>
      <c r="O56" s="239">
        <v>0</v>
      </c>
      <c r="P56" s="238"/>
      <c r="Q56" s="261">
        <v>0</v>
      </c>
      <c r="R56" s="249">
        <f t="shared" si="7"/>
        <v>0</v>
      </c>
      <c r="S56" s="239">
        <v>0</v>
      </c>
      <c r="T56" s="238"/>
      <c r="U56" s="261">
        <v>0</v>
      </c>
      <c r="V56" s="249">
        <v>0</v>
      </c>
      <c r="W56" s="239">
        <v>0</v>
      </c>
      <c r="X56" s="238"/>
      <c r="Y56" s="261">
        <v>0</v>
      </c>
      <c r="Z56" s="249">
        <v>0</v>
      </c>
      <c r="AA56" s="239">
        <v>0</v>
      </c>
      <c r="AB56" s="238"/>
      <c r="AC56" s="261">
        <v>0</v>
      </c>
      <c r="AD56" s="249">
        <f t="shared" si="8"/>
        <v>0</v>
      </c>
      <c r="AE56" s="239">
        <v>0</v>
      </c>
      <c r="AF56" s="238"/>
      <c r="AG56" s="261">
        <v>0</v>
      </c>
      <c r="AH56" s="249">
        <v>0</v>
      </c>
      <c r="AI56" s="239">
        <v>0</v>
      </c>
      <c r="AJ56" s="238"/>
      <c r="AK56" s="261">
        <v>0</v>
      </c>
      <c r="AL56" s="249">
        <v>0</v>
      </c>
      <c r="AM56" s="239">
        <v>0</v>
      </c>
      <c r="AN56" s="238"/>
      <c r="AO56" s="261">
        <v>0</v>
      </c>
      <c r="AP56" s="249">
        <f t="shared" si="9"/>
        <v>0</v>
      </c>
      <c r="AQ56" s="239">
        <v>0</v>
      </c>
      <c r="AR56" s="238"/>
      <c r="AS56" s="261">
        <v>0</v>
      </c>
      <c r="AT56" s="249">
        <v>0</v>
      </c>
      <c r="AU56" s="239">
        <v>0</v>
      </c>
      <c r="AV56" s="238"/>
      <c r="AW56" s="261">
        <v>0</v>
      </c>
      <c r="AX56" s="249">
        <f t="shared" si="10"/>
        <v>0</v>
      </c>
      <c r="AY56" s="239">
        <v>0</v>
      </c>
      <c r="AZ56" s="238"/>
      <c r="BA56" s="261">
        <v>0</v>
      </c>
      <c r="BB56" s="262">
        <v>0</v>
      </c>
      <c r="BC56" s="262">
        <v>0</v>
      </c>
      <c r="BD56" s="76">
        <f t="shared" si="11"/>
        <v>0</v>
      </c>
      <c r="BE56" s="76">
        <v>0</v>
      </c>
      <c r="BF56" s="239">
        <f t="shared" si="12"/>
        <v>0</v>
      </c>
      <c r="BG56" s="261">
        <f t="shared" si="13"/>
        <v>0</v>
      </c>
    </row>
    <row r="57" spans="1:59" ht="16.5" thickTop="1" thickBot="1" x14ac:dyDescent="0.3">
      <c r="A57" s="74" t="s">
        <v>37</v>
      </c>
      <c r="B57" s="260"/>
      <c r="C57" s="259">
        <f>SUM(C11,C38,C42,C44)</f>
        <v>1469309.5824417605</v>
      </c>
      <c r="D57" s="259">
        <f>SUM(D11,D38,D42,D44)</f>
        <v>405463</v>
      </c>
      <c r="E57" s="259">
        <f>SUM(E11,E38,E42,E44)</f>
        <v>1874772.5824417605</v>
      </c>
      <c r="F57" s="258">
        <f>SUM(F11,F38,F42,F44)</f>
        <v>44165.81</v>
      </c>
      <c r="G57" s="257">
        <f>SUM(G11,G38,G42,G44)</f>
        <v>17097.05</v>
      </c>
      <c r="H57" s="256" t="e">
        <f>SUM(H12,#REF!,H42,H44)</f>
        <v>#REF!</v>
      </c>
      <c r="I57" s="255">
        <f>SUM(I11,I38,I42,I44)</f>
        <v>17097.05</v>
      </c>
      <c r="J57" s="258">
        <f>SUM(J11,J38,J42,J44)</f>
        <v>394048.76375000004</v>
      </c>
      <c r="K57" s="257">
        <f>SUM(K11,K38,K42,K44)</f>
        <v>0</v>
      </c>
      <c r="L57" s="256" t="e">
        <f>SUM(L12,#REF!,L42,L44)</f>
        <v>#REF!</v>
      </c>
      <c r="M57" s="255">
        <f>SUM(M11,M38,M42,M44)</f>
        <v>0</v>
      </c>
      <c r="N57" s="258">
        <f>SUM(N11,N38,N42,N44)</f>
        <v>33788.58</v>
      </c>
      <c r="O57" s="257">
        <f>SUM(O11,O38,O42,O44)</f>
        <v>0</v>
      </c>
      <c r="P57" s="256" t="e">
        <f>SUM(P12,#REF!,P42,P44)</f>
        <v>#REF!</v>
      </c>
      <c r="Q57" s="255">
        <f>SUM(Q11,Q38,Q42,Q44)</f>
        <v>0</v>
      </c>
      <c r="R57" s="258">
        <f>SUM(R11,R38,R42,R44)</f>
        <v>368705.67269044003</v>
      </c>
      <c r="S57" s="257">
        <f>SUM(S11,S38,S42,S44)</f>
        <v>0</v>
      </c>
      <c r="T57" s="256" t="e">
        <f>SUM(T12,#REF!,T42,T44)</f>
        <v>#REF!</v>
      </c>
      <c r="U57" s="255">
        <f>SUM(U11,U38,U42,U44)</f>
        <v>0</v>
      </c>
      <c r="V57" s="258">
        <f>SUM(V11,V38,V42,V44)</f>
        <v>58583.510000000009</v>
      </c>
      <c r="W57" s="257">
        <f>SUM(W11,W38,W42,W44)</f>
        <v>0</v>
      </c>
      <c r="X57" s="256" t="e">
        <f>SUM(X12,#REF!,X42,X44)</f>
        <v>#REF!</v>
      </c>
      <c r="Y57" s="255">
        <f>SUM(Y11,Y38,Y42,Y44)</f>
        <v>0</v>
      </c>
      <c r="Z57" s="258">
        <f>SUM(Z11,Z38,Z42,Z44)</f>
        <v>33788.58</v>
      </c>
      <c r="AA57" s="257">
        <f>SUM(AA11,AA38,AA42,AA44)</f>
        <v>0</v>
      </c>
      <c r="AB57" s="256" t="e">
        <f>SUM(AB12,#REF!,AB42,AB44)</f>
        <v>#REF!</v>
      </c>
      <c r="AC57" s="255">
        <f>SUM(AC11,AC38,AC42,AC44)</f>
        <v>0</v>
      </c>
      <c r="AD57" s="258">
        <f>SUM(AD11,AD38,AD42,AD44)</f>
        <v>368705.67269044003</v>
      </c>
      <c r="AE57" s="257">
        <f>SUM(AE11,AE38,AE42,AE44)</f>
        <v>0</v>
      </c>
      <c r="AF57" s="256" t="e">
        <f>SUM(AF12,#REF!,AF42,AF44)</f>
        <v>#REF!</v>
      </c>
      <c r="AG57" s="255">
        <f>SUM(AG11,AG38,AG42,AG44)</f>
        <v>0</v>
      </c>
      <c r="AH57" s="258">
        <f>SUM(AH11,AH38,AH42,AH44)</f>
        <v>58583.510000000009</v>
      </c>
      <c r="AI57" s="257">
        <f>SUM(AI11,AI38,AI42,AI44)</f>
        <v>0</v>
      </c>
      <c r="AJ57" s="256" t="e">
        <f>SUM(AJ12,#REF!,AJ42,AJ44)</f>
        <v>#REF!</v>
      </c>
      <c r="AK57" s="255">
        <f>SUM(AK11,AK38,AK42,AK44)</f>
        <v>0</v>
      </c>
      <c r="AL57" s="258">
        <f>SUM(AL11,AL38,AL42,AL44)</f>
        <v>33788.58</v>
      </c>
      <c r="AM57" s="257">
        <f>SUM(AM11,AM38,AM42,AM44)</f>
        <v>0</v>
      </c>
      <c r="AN57" s="256" t="e">
        <f>SUM(AN12,#REF!,AN42,AN44)</f>
        <v>#REF!</v>
      </c>
      <c r="AO57" s="255">
        <f>SUM(AO11,AO38,AO42,AO44)</f>
        <v>0</v>
      </c>
      <c r="AP57" s="258">
        <f>SUM(AP11,AP38,AP42,AP44)</f>
        <v>368705.67269044003</v>
      </c>
      <c r="AQ57" s="257">
        <f>SUM(AQ11,AQ38,AQ42,AQ44)</f>
        <v>0</v>
      </c>
      <c r="AR57" s="256" t="e">
        <f>SUM(AR12,#REF!,AR42,AR44)</f>
        <v>#REF!</v>
      </c>
      <c r="AS57" s="255">
        <f>SUM(AS11,AS38,AS42,AS44)</f>
        <v>0</v>
      </c>
      <c r="AT57" s="258">
        <f>SUM(AT11,AT38,AT42,AT44)</f>
        <v>64807.850000000006</v>
      </c>
      <c r="AU57" s="257">
        <f>SUM(AU11,AU38,AU42,AU44)</f>
        <v>0</v>
      </c>
      <c r="AV57" s="256" t="e">
        <f>SUM(AV12,#REF!,AV42,AV44)</f>
        <v>#REF!</v>
      </c>
      <c r="AW57" s="255">
        <f>SUM(AW11,AW38,AW42,AW44)</f>
        <v>0</v>
      </c>
      <c r="AX57" s="258">
        <f>SUM(AX11,AX38,AX42,AX44)</f>
        <v>386059.04769044009</v>
      </c>
      <c r="AY57" s="257">
        <f>SUM(AY11,AY38,AY42,AY44)</f>
        <v>0</v>
      </c>
      <c r="AZ57" s="256" t="e">
        <f>SUM(AZ12,#REF!,AZ42,AZ44)</f>
        <v>#REF!</v>
      </c>
      <c r="BA57" s="255">
        <f>SUM(BA11,BA38,BA42,BA44)</f>
        <v>0</v>
      </c>
      <c r="BB57" s="254">
        <f>SUM(BB11,BB38,BB42)</f>
        <v>0</v>
      </c>
      <c r="BC57" s="253">
        <f>SUM(BC11,BC38,BC42)</f>
        <v>0</v>
      </c>
      <c r="BD57" s="252">
        <f>SUM(BD12,BD38,BD42,BD44)</f>
        <v>2213731.2495117602</v>
      </c>
      <c r="BE57" s="252">
        <f>SUM(BE12,BE42,BE38)</f>
        <v>44165.81</v>
      </c>
      <c r="BF57" s="251">
        <f>SUM(BF12,BF42,BF38)</f>
        <v>17097.05</v>
      </c>
      <c r="BG57" s="250">
        <f>SUM(BG12,BG42,BG38)</f>
        <v>17097.05</v>
      </c>
    </row>
    <row r="58" spans="1:59" x14ac:dyDescent="0.2">
      <c r="A58" s="235" t="s">
        <v>88</v>
      </c>
      <c r="B58" s="246"/>
      <c r="C58" s="245"/>
      <c r="D58" s="244"/>
      <c r="E58" s="243"/>
      <c r="F58" s="249">
        <f>F57</f>
        <v>44165.81</v>
      </c>
      <c r="G58" s="247"/>
      <c r="H58" s="242"/>
      <c r="I58" s="237"/>
      <c r="J58" s="248">
        <f>F58+J57</f>
        <v>438214.57375000004</v>
      </c>
      <c r="K58" s="247"/>
      <c r="L58" s="242"/>
      <c r="M58" s="237"/>
      <c r="N58" s="248">
        <f>J58+N57</f>
        <v>472003.15375000006</v>
      </c>
      <c r="O58" s="247"/>
      <c r="P58" s="242"/>
      <c r="Q58" s="237"/>
      <c r="R58" s="248">
        <f>N58+R57</f>
        <v>840708.82644044003</v>
      </c>
      <c r="S58" s="247"/>
      <c r="T58" s="242"/>
      <c r="U58" s="242"/>
      <c r="V58" s="248">
        <f>R58+V57</f>
        <v>899292.33644044003</v>
      </c>
      <c r="W58" s="247"/>
      <c r="X58" s="242"/>
      <c r="Y58" s="237"/>
      <c r="Z58" s="248">
        <f>V58+Z57</f>
        <v>933080.91644043999</v>
      </c>
      <c r="AA58" s="247"/>
      <c r="AB58" s="242"/>
      <c r="AC58" s="237"/>
      <c r="AD58" s="248">
        <f>Z58+AD57</f>
        <v>1301786.5891308801</v>
      </c>
      <c r="AE58" s="247"/>
      <c r="AF58" s="242"/>
      <c r="AG58" s="237"/>
      <c r="AH58" s="248">
        <f>AD58+AH57</f>
        <v>1360370.0991308801</v>
      </c>
      <c r="AI58" s="247"/>
      <c r="AJ58" s="242"/>
      <c r="AK58" s="237"/>
      <c r="AL58" s="248">
        <f>AH58+AL57</f>
        <v>1394158.6791308802</v>
      </c>
      <c r="AM58" s="247"/>
      <c r="AN58" s="242"/>
      <c r="AO58" s="237"/>
      <c r="AP58" s="248">
        <f>AL58+AP57</f>
        <v>1762864.3518213201</v>
      </c>
      <c r="AQ58" s="247"/>
      <c r="AR58" s="242"/>
      <c r="AS58" s="237"/>
      <c r="AT58" s="248">
        <f>AP58+AT57</f>
        <v>1827672.2018213202</v>
      </c>
      <c r="AU58" s="247"/>
      <c r="AV58" s="242"/>
      <c r="AW58" s="237"/>
      <c r="AX58" s="248">
        <f>AT58+AX57</f>
        <v>2213731.2495117602</v>
      </c>
      <c r="AY58" s="247"/>
      <c r="AZ58" s="242"/>
      <c r="BA58" s="237"/>
      <c r="BB58" s="236"/>
      <c r="BC58" s="236"/>
      <c r="BD58" s="224"/>
      <c r="BE58" s="224"/>
      <c r="BF58" s="224"/>
      <c r="BG58" s="224"/>
    </row>
    <row r="59" spans="1:59" x14ac:dyDescent="0.2">
      <c r="A59" s="235" t="s">
        <v>126</v>
      </c>
      <c r="B59" s="246"/>
      <c r="C59" s="245"/>
      <c r="D59" s="244"/>
      <c r="E59" s="243"/>
      <c r="F59" s="241"/>
      <c r="G59" s="239">
        <f>G57</f>
        <v>17097.05</v>
      </c>
      <c r="H59" s="238"/>
      <c r="I59" s="237"/>
      <c r="J59" s="240"/>
      <c r="K59" s="239">
        <f>G59+K57</f>
        <v>17097.05</v>
      </c>
      <c r="L59" s="238"/>
      <c r="M59" s="237"/>
      <c r="N59" s="241"/>
      <c r="O59" s="239">
        <f>K59+O57</f>
        <v>17097.05</v>
      </c>
      <c r="P59" s="238"/>
      <c r="Q59" s="237"/>
      <c r="R59" s="241"/>
      <c r="S59" s="239">
        <f>O59+S57</f>
        <v>17097.05</v>
      </c>
      <c r="T59" s="238"/>
      <c r="U59" s="242"/>
      <c r="V59" s="241"/>
      <c r="W59" s="239">
        <f>S59+W57</f>
        <v>17097.05</v>
      </c>
      <c r="X59" s="238"/>
      <c r="Y59" s="237"/>
      <c r="Z59" s="241"/>
      <c r="AA59" s="239">
        <f>W59+AA57</f>
        <v>17097.05</v>
      </c>
      <c r="AB59" s="238"/>
      <c r="AC59" s="237"/>
      <c r="AD59" s="241"/>
      <c r="AE59" s="239">
        <f>AA59+AE57</f>
        <v>17097.05</v>
      </c>
      <c r="AF59" s="238"/>
      <c r="AG59" s="237"/>
      <c r="AH59" s="240"/>
      <c r="AI59" s="239">
        <f>AE59+AI57</f>
        <v>17097.05</v>
      </c>
      <c r="AJ59" s="238"/>
      <c r="AK59" s="237"/>
      <c r="AL59" s="240"/>
      <c r="AM59" s="239">
        <f>AI59+AM57</f>
        <v>17097.05</v>
      </c>
      <c r="AN59" s="238"/>
      <c r="AO59" s="237"/>
      <c r="AP59" s="240"/>
      <c r="AQ59" s="239">
        <f>AM59+AQ57</f>
        <v>17097.05</v>
      </c>
      <c r="AR59" s="238"/>
      <c r="AS59" s="237"/>
      <c r="AT59" s="240"/>
      <c r="AU59" s="239">
        <f>AQ59+AU57</f>
        <v>17097.05</v>
      </c>
      <c r="AV59" s="238"/>
      <c r="AW59" s="237"/>
      <c r="AX59" s="240"/>
      <c r="AY59" s="239">
        <f>AU59+AY57</f>
        <v>17097.05</v>
      </c>
      <c r="AZ59" s="238"/>
      <c r="BA59" s="237"/>
      <c r="BB59" s="236"/>
      <c r="BC59" s="236"/>
      <c r="BD59" s="224"/>
      <c r="BE59" s="224"/>
      <c r="BF59" s="224"/>
      <c r="BG59" s="224"/>
    </row>
    <row r="60" spans="1:59" ht="15" thickBot="1" x14ac:dyDescent="0.25">
      <c r="A60" s="235" t="s">
        <v>127</v>
      </c>
      <c r="B60" s="234"/>
      <c r="C60" s="233"/>
      <c r="D60" s="232"/>
      <c r="E60" s="231"/>
      <c r="F60" s="229"/>
      <c r="G60" s="227"/>
      <c r="H60" s="226"/>
      <c r="I60" s="225">
        <f>I57</f>
        <v>17097.05</v>
      </c>
      <c r="J60" s="228"/>
      <c r="K60" s="227"/>
      <c r="L60" s="226"/>
      <c r="M60" s="225">
        <f>I60+M57</f>
        <v>17097.05</v>
      </c>
      <c r="N60" s="229"/>
      <c r="O60" s="227"/>
      <c r="P60" s="226"/>
      <c r="Q60" s="225">
        <f>M60+Q57</f>
        <v>17097.05</v>
      </c>
      <c r="R60" s="229"/>
      <c r="S60" s="227"/>
      <c r="T60" s="226"/>
      <c r="U60" s="230">
        <f>Q60+U57</f>
        <v>17097.05</v>
      </c>
      <c r="V60" s="229"/>
      <c r="W60" s="227"/>
      <c r="X60" s="226"/>
      <c r="Y60" s="225">
        <f>U60+Y57</f>
        <v>17097.05</v>
      </c>
      <c r="Z60" s="229"/>
      <c r="AA60" s="227"/>
      <c r="AB60" s="226"/>
      <c r="AC60" s="225">
        <f>Y60+AC57</f>
        <v>17097.05</v>
      </c>
      <c r="AD60" s="229"/>
      <c r="AE60" s="227"/>
      <c r="AF60" s="226"/>
      <c r="AG60" s="225">
        <f>AC60+AG57</f>
        <v>17097.05</v>
      </c>
      <c r="AH60" s="228"/>
      <c r="AI60" s="227"/>
      <c r="AJ60" s="226"/>
      <c r="AK60" s="225">
        <f>AG60+AK57</f>
        <v>17097.05</v>
      </c>
      <c r="AL60" s="228"/>
      <c r="AM60" s="227"/>
      <c r="AN60" s="226"/>
      <c r="AO60" s="225">
        <f>AK60+AO57</f>
        <v>17097.05</v>
      </c>
      <c r="AP60" s="228"/>
      <c r="AQ60" s="227"/>
      <c r="AR60" s="226"/>
      <c r="AS60" s="225">
        <f>AO60+AS57</f>
        <v>17097.05</v>
      </c>
      <c r="AT60" s="228"/>
      <c r="AU60" s="227"/>
      <c r="AV60" s="226"/>
      <c r="AW60" s="225">
        <f>AS60+AW57</f>
        <v>17097.05</v>
      </c>
      <c r="AX60" s="228"/>
      <c r="AY60" s="227"/>
      <c r="AZ60" s="226"/>
      <c r="BA60" s="225">
        <f>AW60+BA57</f>
        <v>17097.05</v>
      </c>
      <c r="BB60" s="224"/>
      <c r="BC60" s="224"/>
      <c r="BD60" s="224"/>
      <c r="BE60" s="224"/>
      <c r="BF60" s="224"/>
      <c r="BG60" s="224"/>
    </row>
    <row r="61" spans="1:59" x14ac:dyDescent="0.2">
      <c r="K61" s="224"/>
      <c r="L61" s="224"/>
      <c r="M61" s="224"/>
      <c r="O61" s="224"/>
      <c r="P61" s="224"/>
      <c r="Q61" s="224"/>
      <c r="S61" s="224"/>
      <c r="T61" s="224"/>
      <c r="U61" s="224"/>
      <c r="W61" s="224"/>
      <c r="X61" s="224"/>
      <c r="Y61" s="224"/>
      <c r="AA61" s="224"/>
      <c r="AB61" s="224"/>
      <c r="AC61" s="224"/>
      <c r="AE61" s="224"/>
      <c r="AF61" s="224"/>
      <c r="AG61" s="224"/>
      <c r="AI61" s="224"/>
      <c r="AJ61" s="224"/>
      <c r="AK61" s="224"/>
      <c r="AM61" s="224"/>
      <c r="AN61" s="224"/>
      <c r="AO61" s="224"/>
      <c r="AQ61" s="224"/>
      <c r="AR61" s="224"/>
      <c r="AS61" s="224"/>
      <c r="AU61" s="224"/>
      <c r="AV61" s="224"/>
      <c r="AW61" s="224"/>
      <c r="AY61" s="224"/>
      <c r="AZ61" s="224"/>
      <c r="BA61" s="224"/>
      <c r="BB61" s="224"/>
      <c r="BC61" s="224"/>
    </row>
    <row r="62" spans="1:59" x14ac:dyDescent="0.2">
      <c r="I62" s="223"/>
      <c r="J62" s="223"/>
    </row>
  </sheetData>
  <mergeCells count="16">
    <mergeCell ref="B9:B10"/>
    <mergeCell ref="C9:E9"/>
    <mergeCell ref="F9:I9"/>
    <mergeCell ref="J9:M9"/>
    <mergeCell ref="N9:Q9"/>
    <mergeCell ref="R9:U9"/>
    <mergeCell ref="AT9:AW9"/>
    <mergeCell ref="AX9:BA9"/>
    <mergeCell ref="BB9:BC9"/>
    <mergeCell ref="BD9:BG9"/>
    <mergeCell ref="V9:Y9"/>
    <mergeCell ref="Z9:AC9"/>
    <mergeCell ref="AD9:AG9"/>
    <mergeCell ref="AH9:AK9"/>
    <mergeCell ref="AL9:AO9"/>
    <mergeCell ref="AP9:AS9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02E0-A81C-4E33-BAB0-CA7524060C42}">
  <dimension ref="A6:BE29"/>
  <sheetViews>
    <sheetView zoomScale="110" zoomScaleNormal="110" workbookViewId="0">
      <pane xSplit="4" topLeftCell="AT1" activePane="topRight" state="frozen"/>
      <selection pane="topRight" activeCell="E12" sqref="E12:BE16"/>
    </sheetView>
  </sheetViews>
  <sheetFormatPr defaultRowHeight="15" x14ac:dyDescent="0.25"/>
  <cols>
    <col min="1" max="1" width="62.140625" customWidth="1"/>
    <col min="2" max="2" width="12.7109375" bestFit="1" customWidth="1"/>
    <col min="3" max="3" width="12.42578125" customWidth="1"/>
    <col min="4" max="4" width="15.5703125" bestFit="1" customWidth="1"/>
    <col min="5" max="6" width="14" customWidth="1"/>
    <col min="7" max="7" width="4.85546875" hidden="1" customWidth="1"/>
    <col min="8" max="10" width="14" customWidth="1"/>
    <col min="11" max="11" width="4.85546875" hidden="1" customWidth="1"/>
    <col min="12" max="12" width="14" customWidth="1"/>
    <col min="13" max="13" width="15.42578125" bestFit="1" customWidth="1"/>
    <col min="14" max="14" width="14" customWidth="1"/>
    <col min="15" max="15" width="4.85546875" hidden="1" customWidth="1"/>
    <col min="16" max="16" width="14" customWidth="1"/>
    <col min="17" max="17" width="15.42578125" bestFit="1" customWidth="1"/>
    <col min="18" max="18" width="14" customWidth="1"/>
    <col min="19" max="19" width="4.85546875" hidden="1" customWidth="1"/>
    <col min="20" max="22" width="14" customWidth="1"/>
    <col min="23" max="23" width="4.85546875" hidden="1" customWidth="1"/>
    <col min="24" max="26" width="14" customWidth="1"/>
    <col min="27" max="27" width="4.85546875" hidden="1" customWidth="1"/>
    <col min="28" max="30" width="14" customWidth="1"/>
    <col min="31" max="31" width="4.85546875" hidden="1" customWidth="1"/>
    <col min="32" max="32" width="14" customWidth="1"/>
    <col min="33" max="33" width="15.5703125" bestFit="1" customWidth="1"/>
    <col min="34" max="34" width="14" customWidth="1"/>
    <col min="35" max="35" width="4.85546875" hidden="1" customWidth="1"/>
    <col min="36" max="38" width="14" customWidth="1"/>
    <col min="39" max="39" width="4.85546875" hidden="1" customWidth="1"/>
    <col min="40" max="42" width="14" customWidth="1"/>
    <col min="43" max="43" width="4.85546875" hidden="1" customWidth="1"/>
    <col min="44" max="46" width="14" customWidth="1"/>
    <col min="47" max="47" width="4.85546875" hidden="1" customWidth="1"/>
    <col min="48" max="50" width="14" customWidth="1"/>
    <col min="51" max="51" width="4.85546875" hidden="1" customWidth="1"/>
    <col min="52" max="54" width="14" customWidth="1"/>
    <col min="55" max="55" width="15.85546875" bestFit="1" customWidth="1"/>
    <col min="56" max="57" width="14" customWidth="1"/>
  </cols>
  <sheetData>
    <row r="6" spans="1:57" ht="15.75" x14ac:dyDescent="0.25">
      <c r="A6" s="365" t="s">
        <v>3</v>
      </c>
      <c r="B6" s="365"/>
      <c r="C6" s="365"/>
      <c r="D6" s="365"/>
      <c r="E6" s="365"/>
      <c r="F6" s="365"/>
      <c r="G6" s="365"/>
      <c r="H6" s="365"/>
    </row>
    <row r="7" spans="1:57" ht="31.5" x14ac:dyDescent="0.25">
      <c r="A7" s="453" t="s">
        <v>207</v>
      </c>
      <c r="B7" s="366"/>
      <c r="C7" s="366"/>
      <c r="D7" s="366"/>
      <c r="E7" s="366"/>
      <c r="F7" s="366"/>
      <c r="G7" s="366"/>
      <c r="H7" s="366"/>
    </row>
    <row r="8" spans="1:57" ht="15.75" thickBot="1" x14ac:dyDescent="0.3"/>
    <row r="9" spans="1:57" ht="15.75" thickBot="1" x14ac:dyDescent="0.3">
      <c r="A9" s="452"/>
      <c r="B9" s="451"/>
      <c r="C9" s="451"/>
      <c r="D9" s="97"/>
      <c r="E9" s="594" t="s">
        <v>144</v>
      </c>
      <c r="F9" s="595"/>
      <c r="G9" s="595"/>
      <c r="H9" s="596"/>
      <c r="I9" s="585" t="s">
        <v>145</v>
      </c>
      <c r="J9" s="586"/>
      <c r="K9" s="586"/>
      <c r="L9" s="587"/>
      <c r="M9" s="594" t="s">
        <v>146</v>
      </c>
      <c r="N9" s="595"/>
      <c r="O9" s="595"/>
      <c r="P9" s="596"/>
      <c r="Q9" s="585" t="s">
        <v>147</v>
      </c>
      <c r="R9" s="586"/>
      <c r="S9" s="586"/>
      <c r="T9" s="587"/>
      <c r="U9" s="594" t="s">
        <v>148</v>
      </c>
      <c r="V9" s="595"/>
      <c r="W9" s="595"/>
      <c r="X9" s="596"/>
      <c r="Y9" s="585" t="s">
        <v>149</v>
      </c>
      <c r="Z9" s="586"/>
      <c r="AA9" s="586"/>
      <c r="AB9" s="587"/>
      <c r="AC9" s="594" t="s">
        <v>150</v>
      </c>
      <c r="AD9" s="595"/>
      <c r="AE9" s="595"/>
      <c r="AF9" s="596"/>
      <c r="AG9" s="585" t="s">
        <v>151</v>
      </c>
      <c r="AH9" s="586"/>
      <c r="AI9" s="586"/>
      <c r="AJ9" s="587"/>
      <c r="AK9" s="594" t="s">
        <v>152</v>
      </c>
      <c r="AL9" s="595"/>
      <c r="AM9" s="595"/>
      <c r="AN9" s="596"/>
      <c r="AO9" s="585" t="s">
        <v>153</v>
      </c>
      <c r="AP9" s="586"/>
      <c r="AQ9" s="586"/>
      <c r="AR9" s="587"/>
      <c r="AS9" s="594" t="s">
        <v>154</v>
      </c>
      <c r="AT9" s="595"/>
      <c r="AU9" s="595"/>
      <c r="AV9" s="596"/>
      <c r="AW9" s="585" t="s">
        <v>155</v>
      </c>
      <c r="AX9" s="586"/>
      <c r="AY9" s="586"/>
      <c r="AZ9" s="587"/>
      <c r="BA9" s="585" t="s">
        <v>157</v>
      </c>
      <c r="BB9" s="587"/>
      <c r="BC9" s="594" t="s">
        <v>37</v>
      </c>
      <c r="BD9" s="595"/>
      <c r="BE9" s="596"/>
    </row>
    <row r="10" spans="1:57" ht="60.75" thickBot="1" x14ac:dyDescent="0.3">
      <c r="A10" s="450" t="s">
        <v>206</v>
      </c>
      <c r="B10" s="449" t="s">
        <v>205</v>
      </c>
      <c r="C10" s="448" t="s">
        <v>204</v>
      </c>
      <c r="D10" s="448" t="s">
        <v>203</v>
      </c>
      <c r="E10" s="447" t="s">
        <v>19</v>
      </c>
      <c r="F10" s="446" t="s">
        <v>35</v>
      </c>
      <c r="G10" s="442"/>
      <c r="H10" s="441" t="s">
        <v>36</v>
      </c>
      <c r="I10" s="443" t="s">
        <v>19</v>
      </c>
      <c r="J10" s="446" t="s">
        <v>35</v>
      </c>
      <c r="K10" s="442"/>
      <c r="L10" s="441" t="s">
        <v>36</v>
      </c>
      <c r="M10" s="443" t="s">
        <v>19</v>
      </c>
      <c r="N10" s="446" t="s">
        <v>35</v>
      </c>
      <c r="O10" s="442"/>
      <c r="P10" s="441" t="s">
        <v>36</v>
      </c>
      <c r="Q10" s="443" t="s">
        <v>19</v>
      </c>
      <c r="R10" s="446" t="s">
        <v>35</v>
      </c>
      <c r="S10" s="442"/>
      <c r="T10" s="441" t="s">
        <v>36</v>
      </c>
      <c r="U10" s="443" t="s">
        <v>19</v>
      </c>
      <c r="V10" s="446" t="s">
        <v>35</v>
      </c>
      <c r="W10" s="442"/>
      <c r="X10" s="441" t="s">
        <v>36</v>
      </c>
      <c r="Y10" s="443" t="s">
        <v>19</v>
      </c>
      <c r="Z10" s="446" t="s">
        <v>35</v>
      </c>
      <c r="AA10" s="442"/>
      <c r="AB10" s="441" t="s">
        <v>36</v>
      </c>
      <c r="AC10" s="443" t="s">
        <v>19</v>
      </c>
      <c r="AD10" s="446" t="s">
        <v>35</v>
      </c>
      <c r="AE10" s="442"/>
      <c r="AF10" s="441" t="s">
        <v>36</v>
      </c>
      <c r="AG10" s="443" t="s">
        <v>19</v>
      </c>
      <c r="AH10" s="446" t="s">
        <v>35</v>
      </c>
      <c r="AI10" s="442"/>
      <c r="AJ10" s="441" t="s">
        <v>36</v>
      </c>
      <c r="AK10" s="443" t="s">
        <v>19</v>
      </c>
      <c r="AL10" s="446" t="s">
        <v>35</v>
      </c>
      <c r="AM10" s="442"/>
      <c r="AN10" s="441" t="s">
        <v>36</v>
      </c>
      <c r="AO10" s="443" t="s">
        <v>19</v>
      </c>
      <c r="AP10" s="446" t="s">
        <v>35</v>
      </c>
      <c r="AQ10" s="442"/>
      <c r="AR10" s="441" t="s">
        <v>36</v>
      </c>
      <c r="AS10" s="443" t="s">
        <v>19</v>
      </c>
      <c r="AT10" s="446" t="s">
        <v>35</v>
      </c>
      <c r="AU10" s="442"/>
      <c r="AV10" s="441" t="s">
        <v>36</v>
      </c>
      <c r="AW10" s="443" t="s">
        <v>19</v>
      </c>
      <c r="AX10" s="446" t="s">
        <v>35</v>
      </c>
      <c r="AY10" s="442"/>
      <c r="AZ10" s="441" t="s">
        <v>36</v>
      </c>
      <c r="BA10" s="445" t="s">
        <v>35</v>
      </c>
      <c r="BB10" s="444" t="s">
        <v>36</v>
      </c>
      <c r="BC10" s="443" t="s">
        <v>88</v>
      </c>
      <c r="BD10" s="442" t="s">
        <v>126</v>
      </c>
      <c r="BE10" s="441" t="s">
        <v>110</v>
      </c>
    </row>
    <row r="11" spans="1:57" x14ac:dyDescent="0.25">
      <c r="A11" s="440" t="s">
        <v>202</v>
      </c>
      <c r="B11" s="439">
        <f>SUM(B24:B24)</f>
        <v>0</v>
      </c>
      <c r="C11" s="438"/>
      <c r="D11" s="437">
        <f>SUM(D12:D24)</f>
        <v>2750000</v>
      </c>
      <c r="E11" s="435">
        <f>SUM(E12:E24)</f>
        <v>0</v>
      </c>
      <c r="F11" s="434">
        <f>SUM(F12:F24)</f>
        <v>0</v>
      </c>
      <c r="G11" s="436"/>
      <c r="H11" s="433">
        <f>SUM(H12:H24)</f>
        <v>0</v>
      </c>
      <c r="I11" s="435">
        <f>SUM(I12:I24)</f>
        <v>0</v>
      </c>
      <c r="J11" s="434">
        <f>SUM(J12:J24)</f>
        <v>0</v>
      </c>
      <c r="K11" s="436"/>
      <c r="L11" s="433">
        <f>SUM(L12:L24)</f>
        <v>0</v>
      </c>
      <c r="M11" s="435">
        <f>SUM(M12:M24)</f>
        <v>275000</v>
      </c>
      <c r="N11" s="434">
        <f>SUM(N12:N24)</f>
        <v>0</v>
      </c>
      <c r="O11" s="436"/>
      <c r="P11" s="433">
        <f>SUM(P12:P24)</f>
        <v>0</v>
      </c>
      <c r="Q11" s="435">
        <f>SUM(Q12:Q24)</f>
        <v>1100000</v>
      </c>
      <c r="R11" s="434">
        <f>SUM(R12:R24)</f>
        <v>0</v>
      </c>
      <c r="S11" s="436"/>
      <c r="T11" s="433">
        <f>SUM(T12:T24)</f>
        <v>0</v>
      </c>
      <c r="U11" s="435">
        <f>SUM(U12:U24)</f>
        <v>0</v>
      </c>
      <c r="V11" s="434">
        <f>SUM(V12:V24)</f>
        <v>0</v>
      </c>
      <c r="W11" s="436"/>
      <c r="X11" s="433">
        <f>SUM(X12:X24)</f>
        <v>0</v>
      </c>
      <c r="Y11" s="435">
        <f>SUM(Y12:Y24)</f>
        <v>825000</v>
      </c>
      <c r="Z11" s="434">
        <f>SUM(Z12:Z24)</f>
        <v>0</v>
      </c>
      <c r="AA11" s="436"/>
      <c r="AB11" s="433">
        <f>SUM(AB12:AB24)</f>
        <v>0</v>
      </c>
      <c r="AC11" s="435">
        <f>SUM(AC12:AC24)</f>
        <v>0</v>
      </c>
      <c r="AD11" s="434">
        <f>SUM(AD12:AD24)</f>
        <v>0</v>
      </c>
      <c r="AE11" s="436"/>
      <c r="AF11" s="433">
        <f>SUM(AF12:AF24)</f>
        <v>0</v>
      </c>
      <c r="AG11" s="435">
        <f>SUM(AG12:AG24)</f>
        <v>0</v>
      </c>
      <c r="AH11" s="434">
        <f>SUM(AH12:AH24)</f>
        <v>0</v>
      </c>
      <c r="AI11" s="436"/>
      <c r="AJ11" s="433">
        <f>SUM(AJ12:AJ24)</f>
        <v>0</v>
      </c>
      <c r="AK11" s="435">
        <f>SUM(AK12:AK24)</f>
        <v>550000</v>
      </c>
      <c r="AL11" s="434">
        <f>SUM(AL12:AL24)</f>
        <v>0</v>
      </c>
      <c r="AM11" s="436"/>
      <c r="AN11" s="433">
        <f>SUM(AN12:AN24)</f>
        <v>0</v>
      </c>
      <c r="AO11" s="435">
        <f>SUM(AO12:AO24)</f>
        <v>0</v>
      </c>
      <c r="AP11" s="434">
        <f>SUM(AP12:AP24)</f>
        <v>0</v>
      </c>
      <c r="AQ11" s="436"/>
      <c r="AR11" s="433">
        <f>SUM(AR12:AR24)</f>
        <v>0</v>
      </c>
      <c r="AS11" s="435">
        <f>SUM(AS12:AS24)</f>
        <v>0</v>
      </c>
      <c r="AT11" s="434">
        <f>SUM(AT12:AT24)</f>
        <v>0</v>
      </c>
      <c r="AU11" s="436"/>
      <c r="AV11" s="433">
        <f>SUM(AV12:AV24)</f>
        <v>0</v>
      </c>
      <c r="AW11" s="435">
        <f>SUM(AW12:AW24)</f>
        <v>0</v>
      </c>
      <c r="AX11" s="434">
        <f>SUM(AX12:AX24)</f>
        <v>0</v>
      </c>
      <c r="AY11" s="436"/>
      <c r="AZ11" s="433">
        <f>SUM(AZ12:AZ24)</f>
        <v>0</v>
      </c>
      <c r="BA11" s="434">
        <f>SUM(BA24:BA24)</f>
        <v>0</v>
      </c>
      <c r="BB11" s="433">
        <f>SUM(BB24:BB24)</f>
        <v>0</v>
      </c>
      <c r="BC11" s="435">
        <f>SUM(BC12:BC24)</f>
        <v>0</v>
      </c>
      <c r="BD11" s="434">
        <f>SUM(BD24:BD24)</f>
        <v>0</v>
      </c>
      <c r="BE11" s="433">
        <f>SUM(BE24:BE24)</f>
        <v>0</v>
      </c>
    </row>
    <row r="12" spans="1:57" x14ac:dyDescent="0.25">
      <c r="A12" s="432" t="s">
        <v>201</v>
      </c>
      <c r="B12" s="415"/>
      <c r="C12" s="414"/>
      <c r="D12" s="417">
        <f t="shared" ref="D12:D16" si="0">E12+I12+M12+Q12+U12+Y12+AC12+AG12+AK12+AO12+AS12+AW12</f>
        <v>275000</v>
      </c>
      <c r="E12" s="412"/>
      <c r="F12" s="428"/>
      <c r="G12" s="431"/>
      <c r="H12" s="430"/>
      <c r="I12" s="412"/>
      <c r="J12" s="426"/>
      <c r="K12" s="431"/>
      <c r="L12" s="430"/>
      <c r="M12" s="412">
        <v>275000</v>
      </c>
      <c r="N12" s="426"/>
      <c r="O12" s="431"/>
      <c r="P12" s="430"/>
      <c r="Q12" s="412"/>
      <c r="R12" s="426"/>
      <c r="S12" s="431"/>
      <c r="T12" s="430"/>
      <c r="U12" s="412"/>
      <c r="V12" s="426"/>
      <c r="W12" s="431"/>
      <c r="X12" s="430"/>
      <c r="Y12" s="412"/>
      <c r="Z12" s="426"/>
      <c r="AA12" s="431"/>
      <c r="AB12" s="430"/>
      <c r="AC12" s="412"/>
      <c r="AD12" s="426"/>
      <c r="AE12" s="431"/>
      <c r="AF12" s="430"/>
      <c r="AG12" s="412"/>
      <c r="AH12" s="426"/>
      <c r="AI12" s="431"/>
      <c r="AJ12" s="430"/>
      <c r="AK12" s="412"/>
      <c r="AL12" s="426"/>
      <c r="AM12" s="431"/>
      <c r="AN12" s="430"/>
      <c r="AO12" s="412"/>
      <c r="AP12" s="426"/>
      <c r="AQ12" s="431"/>
      <c r="AR12" s="430"/>
      <c r="AS12" s="412"/>
      <c r="AT12" s="426"/>
      <c r="AU12" s="431"/>
      <c r="AV12" s="430"/>
      <c r="AW12" s="412"/>
      <c r="AX12" s="426"/>
      <c r="AY12" s="431"/>
      <c r="AZ12" s="430"/>
      <c r="BA12" s="411"/>
      <c r="BB12" s="409"/>
      <c r="BC12" s="411">
        <v>0</v>
      </c>
      <c r="BD12" s="410"/>
      <c r="BE12" s="409"/>
    </row>
    <row r="13" spans="1:57" x14ac:dyDescent="0.25">
      <c r="A13" s="432" t="s">
        <v>200</v>
      </c>
      <c r="B13" s="415"/>
      <c r="C13" s="414"/>
      <c r="D13" s="417">
        <f t="shared" si="0"/>
        <v>550000</v>
      </c>
      <c r="E13" s="412"/>
      <c r="F13" s="428"/>
      <c r="G13" s="431"/>
      <c r="H13" s="430"/>
      <c r="I13" s="412"/>
      <c r="J13" s="426"/>
      <c r="K13" s="431"/>
      <c r="L13" s="430"/>
      <c r="M13" s="412"/>
      <c r="N13" s="426"/>
      <c r="O13" s="431"/>
      <c r="P13" s="430"/>
      <c r="Q13" s="412">
        <v>550000</v>
      </c>
      <c r="R13" s="426"/>
      <c r="S13" s="431"/>
      <c r="T13" s="430"/>
      <c r="U13" s="412"/>
      <c r="V13" s="426"/>
      <c r="W13" s="431"/>
      <c r="X13" s="430"/>
      <c r="Y13" s="412"/>
      <c r="Z13" s="426"/>
      <c r="AA13" s="431"/>
      <c r="AB13" s="430"/>
      <c r="AC13" s="412"/>
      <c r="AD13" s="426"/>
      <c r="AE13" s="431"/>
      <c r="AF13" s="430"/>
      <c r="AG13" s="412"/>
      <c r="AH13" s="426"/>
      <c r="AI13" s="431"/>
      <c r="AJ13" s="430"/>
      <c r="AK13" s="412"/>
      <c r="AL13" s="426"/>
      <c r="AM13" s="431"/>
      <c r="AN13" s="430"/>
      <c r="AO13" s="412"/>
      <c r="AP13" s="426"/>
      <c r="AQ13" s="431"/>
      <c r="AR13" s="430"/>
      <c r="AS13" s="412"/>
      <c r="AT13" s="426"/>
      <c r="AU13" s="431"/>
      <c r="AV13" s="430"/>
      <c r="AW13" s="412"/>
      <c r="AX13" s="426"/>
      <c r="AY13" s="431"/>
      <c r="AZ13" s="430"/>
      <c r="BA13" s="411"/>
      <c r="BB13" s="409"/>
      <c r="BC13" s="411">
        <v>0</v>
      </c>
      <c r="BD13" s="410"/>
      <c r="BE13" s="409"/>
    </row>
    <row r="14" spans="1:57" ht="38.25" x14ac:dyDescent="0.25">
      <c r="A14" s="432" t="s">
        <v>199</v>
      </c>
      <c r="B14" s="415"/>
      <c r="C14" s="414"/>
      <c r="D14" s="417">
        <f t="shared" si="0"/>
        <v>550000</v>
      </c>
      <c r="E14" s="412"/>
      <c r="F14" s="428"/>
      <c r="G14" s="431"/>
      <c r="H14" s="430"/>
      <c r="I14" s="412"/>
      <c r="J14" s="426"/>
      <c r="K14" s="431"/>
      <c r="L14" s="430"/>
      <c r="M14" s="412"/>
      <c r="N14" s="426"/>
      <c r="O14" s="431"/>
      <c r="P14" s="430"/>
      <c r="Q14" s="412">
        <v>550000</v>
      </c>
      <c r="R14" s="426"/>
      <c r="S14" s="431"/>
      <c r="T14" s="430"/>
      <c r="U14" s="412"/>
      <c r="V14" s="426"/>
      <c r="W14" s="431"/>
      <c r="X14" s="430"/>
      <c r="Y14" s="412"/>
      <c r="Z14" s="426"/>
      <c r="AA14" s="431"/>
      <c r="AB14" s="430"/>
      <c r="AC14" s="412"/>
      <c r="AD14" s="426"/>
      <c r="AE14" s="431"/>
      <c r="AF14" s="430"/>
      <c r="AG14" s="412"/>
      <c r="AH14" s="426"/>
      <c r="AI14" s="431"/>
      <c r="AJ14" s="430"/>
      <c r="AK14" s="412"/>
      <c r="AL14" s="426"/>
      <c r="AM14" s="431"/>
      <c r="AN14" s="430"/>
      <c r="AO14" s="412"/>
      <c r="AP14" s="426"/>
      <c r="AQ14" s="431"/>
      <c r="AR14" s="430"/>
      <c r="AS14" s="412"/>
      <c r="AT14" s="426"/>
      <c r="AU14" s="431"/>
      <c r="AV14" s="430"/>
      <c r="AW14" s="412"/>
      <c r="AX14" s="426"/>
      <c r="AY14" s="431"/>
      <c r="AZ14" s="430"/>
      <c r="BA14" s="411"/>
      <c r="BB14" s="409"/>
      <c r="BC14" s="411">
        <v>0</v>
      </c>
      <c r="BD14" s="410"/>
      <c r="BE14" s="409"/>
    </row>
    <row r="15" spans="1:57" ht="25.5" x14ac:dyDescent="0.25">
      <c r="A15" s="432" t="s">
        <v>198</v>
      </c>
      <c r="B15" s="415"/>
      <c r="C15" s="414"/>
      <c r="D15" s="417">
        <f t="shared" si="0"/>
        <v>825000</v>
      </c>
      <c r="E15" s="412"/>
      <c r="F15" s="428"/>
      <c r="G15" s="431"/>
      <c r="H15" s="430"/>
      <c r="I15" s="412"/>
      <c r="J15" s="426"/>
      <c r="K15" s="431"/>
      <c r="L15" s="430"/>
      <c r="M15" s="412"/>
      <c r="N15" s="426"/>
      <c r="O15" s="431"/>
      <c r="P15" s="430"/>
      <c r="Q15" s="412"/>
      <c r="R15" s="426"/>
      <c r="S15" s="431"/>
      <c r="T15" s="430"/>
      <c r="U15" s="412"/>
      <c r="V15" s="426"/>
      <c r="W15" s="431"/>
      <c r="X15" s="430"/>
      <c r="Y15" s="412">
        <v>825000</v>
      </c>
      <c r="Z15" s="426"/>
      <c r="AA15" s="431"/>
      <c r="AB15" s="430"/>
      <c r="AC15" s="412"/>
      <c r="AD15" s="426"/>
      <c r="AE15" s="431"/>
      <c r="AF15" s="430"/>
      <c r="AG15" s="412"/>
      <c r="AH15" s="426"/>
      <c r="AI15" s="431"/>
      <c r="AJ15" s="430"/>
      <c r="AK15" s="412"/>
      <c r="AL15" s="426"/>
      <c r="AM15" s="431"/>
      <c r="AN15" s="430"/>
      <c r="AO15" s="412"/>
      <c r="AP15" s="426"/>
      <c r="AQ15" s="431"/>
      <c r="AR15" s="430"/>
      <c r="AS15" s="412"/>
      <c r="AT15" s="426"/>
      <c r="AU15" s="431"/>
      <c r="AV15" s="430"/>
      <c r="AW15" s="412"/>
      <c r="AX15" s="426"/>
      <c r="AY15" s="431"/>
      <c r="AZ15" s="430"/>
      <c r="BA15" s="411"/>
      <c r="BB15" s="409"/>
      <c r="BC15" s="411">
        <v>0</v>
      </c>
      <c r="BD15" s="410"/>
      <c r="BE15" s="409"/>
    </row>
    <row r="16" spans="1:57" x14ac:dyDescent="0.25">
      <c r="A16" s="432" t="s">
        <v>197</v>
      </c>
      <c r="B16" s="415"/>
      <c r="C16" s="414"/>
      <c r="D16" s="417">
        <f t="shared" si="0"/>
        <v>550000</v>
      </c>
      <c r="E16" s="412"/>
      <c r="F16" s="428"/>
      <c r="G16" s="431"/>
      <c r="H16" s="430"/>
      <c r="I16" s="412"/>
      <c r="J16" s="426"/>
      <c r="K16" s="431"/>
      <c r="L16" s="430"/>
      <c r="M16" s="412"/>
      <c r="N16" s="426"/>
      <c r="O16" s="431"/>
      <c r="P16" s="430"/>
      <c r="Q16" s="412"/>
      <c r="R16" s="426"/>
      <c r="S16" s="431"/>
      <c r="T16" s="430"/>
      <c r="U16" s="412"/>
      <c r="V16" s="426"/>
      <c r="W16" s="431"/>
      <c r="X16" s="430"/>
      <c r="Y16" s="412"/>
      <c r="Z16" s="426"/>
      <c r="AA16" s="431"/>
      <c r="AB16" s="430"/>
      <c r="AC16" s="412"/>
      <c r="AD16" s="426"/>
      <c r="AE16" s="431"/>
      <c r="AF16" s="430"/>
      <c r="AG16" s="412"/>
      <c r="AH16" s="426"/>
      <c r="AI16" s="431"/>
      <c r="AJ16" s="430"/>
      <c r="AK16" s="412">
        <v>550000</v>
      </c>
      <c r="AL16" s="426"/>
      <c r="AM16" s="431"/>
      <c r="AN16" s="430"/>
      <c r="AO16" s="412"/>
      <c r="AP16" s="426"/>
      <c r="AQ16" s="431"/>
      <c r="AR16" s="430"/>
      <c r="AS16" s="412"/>
      <c r="AT16" s="426"/>
      <c r="AU16" s="431"/>
      <c r="AV16" s="430"/>
      <c r="AW16" s="412"/>
      <c r="AX16" s="426"/>
      <c r="AY16" s="431"/>
      <c r="AZ16" s="430"/>
      <c r="BA16" s="411"/>
      <c r="BB16" s="409"/>
      <c r="BC16" s="411">
        <v>0</v>
      </c>
      <c r="BD16" s="410"/>
      <c r="BE16" s="409"/>
    </row>
    <row r="17" spans="1:57" x14ac:dyDescent="0.25">
      <c r="A17" s="432"/>
      <c r="B17" s="415"/>
      <c r="C17" s="414"/>
      <c r="D17" s="417"/>
      <c r="E17" s="412"/>
      <c r="F17" s="428"/>
      <c r="G17" s="431"/>
      <c r="H17" s="430"/>
      <c r="I17" s="412"/>
      <c r="J17" s="426"/>
      <c r="K17" s="431"/>
      <c r="L17" s="430"/>
      <c r="M17" s="412"/>
      <c r="N17" s="426"/>
      <c r="O17" s="431"/>
      <c r="P17" s="430"/>
      <c r="Q17" s="412"/>
      <c r="R17" s="426"/>
      <c r="S17" s="431"/>
      <c r="T17" s="430"/>
      <c r="U17" s="412"/>
      <c r="V17" s="426"/>
      <c r="W17" s="431"/>
      <c r="X17" s="430"/>
      <c r="Y17" s="412"/>
      <c r="Z17" s="426"/>
      <c r="AA17" s="431"/>
      <c r="AB17" s="430"/>
      <c r="AC17" s="412"/>
      <c r="AD17" s="426"/>
      <c r="AE17" s="431"/>
      <c r="AF17" s="430"/>
      <c r="AG17" s="412"/>
      <c r="AH17" s="426"/>
      <c r="AI17" s="431"/>
      <c r="AJ17" s="430"/>
      <c r="AK17" s="412"/>
      <c r="AL17" s="426"/>
      <c r="AM17" s="431"/>
      <c r="AN17" s="430"/>
      <c r="AO17" s="412"/>
      <c r="AP17" s="426"/>
      <c r="AQ17" s="431"/>
      <c r="AR17" s="430"/>
      <c r="AS17" s="412"/>
      <c r="AT17" s="426"/>
      <c r="AU17" s="431"/>
      <c r="AV17" s="430"/>
      <c r="AW17" s="412"/>
      <c r="AX17" s="426"/>
      <c r="AY17" s="431"/>
      <c r="AZ17" s="430"/>
      <c r="BA17" s="411"/>
      <c r="BB17" s="409"/>
      <c r="BC17" s="411"/>
      <c r="BD17" s="410"/>
      <c r="BE17" s="409"/>
    </row>
    <row r="18" spans="1:57" x14ac:dyDescent="0.25">
      <c r="A18" s="432"/>
      <c r="B18" s="415"/>
      <c r="C18" s="414"/>
      <c r="D18" s="417"/>
      <c r="E18" s="412"/>
      <c r="F18" s="428"/>
      <c r="G18" s="431"/>
      <c r="H18" s="430"/>
      <c r="I18" s="412"/>
      <c r="J18" s="426"/>
      <c r="K18" s="431"/>
      <c r="L18" s="430"/>
      <c r="M18" s="412"/>
      <c r="N18" s="426"/>
      <c r="O18" s="431"/>
      <c r="P18" s="430"/>
      <c r="Q18" s="412"/>
      <c r="R18" s="426"/>
      <c r="S18" s="431"/>
      <c r="T18" s="430"/>
      <c r="U18" s="412"/>
      <c r="V18" s="426"/>
      <c r="W18" s="431"/>
      <c r="X18" s="430"/>
      <c r="Y18" s="412"/>
      <c r="Z18" s="426"/>
      <c r="AA18" s="431"/>
      <c r="AB18" s="430"/>
      <c r="AC18" s="412"/>
      <c r="AD18" s="426"/>
      <c r="AE18" s="431"/>
      <c r="AF18" s="430"/>
      <c r="AG18" s="412"/>
      <c r="AH18" s="426"/>
      <c r="AI18" s="431"/>
      <c r="AJ18" s="430"/>
      <c r="AK18" s="412"/>
      <c r="AL18" s="426"/>
      <c r="AM18" s="431"/>
      <c r="AN18" s="430"/>
      <c r="AO18" s="412"/>
      <c r="AP18" s="426"/>
      <c r="AQ18" s="431"/>
      <c r="AR18" s="430"/>
      <c r="AS18" s="412"/>
      <c r="AT18" s="426"/>
      <c r="AU18" s="431"/>
      <c r="AV18" s="430"/>
      <c r="AW18" s="412"/>
      <c r="AX18" s="426"/>
      <c r="AY18" s="431"/>
      <c r="AZ18" s="430"/>
      <c r="BA18" s="411"/>
      <c r="BB18" s="409"/>
      <c r="BC18" s="411"/>
      <c r="BD18" s="410"/>
      <c r="BE18" s="409"/>
    </row>
    <row r="19" spans="1:57" x14ac:dyDescent="0.25">
      <c r="A19" s="429"/>
      <c r="B19" s="415"/>
      <c r="C19" s="414"/>
      <c r="D19" s="417"/>
      <c r="E19" s="412"/>
      <c r="F19" s="428"/>
      <c r="G19" s="425"/>
      <c r="H19" s="424"/>
      <c r="I19" s="427"/>
      <c r="J19" s="426"/>
      <c r="K19" s="425"/>
      <c r="L19" s="424"/>
      <c r="M19" s="427"/>
      <c r="N19" s="426"/>
      <c r="O19" s="425"/>
      <c r="P19" s="424"/>
      <c r="Q19" s="427"/>
      <c r="R19" s="426"/>
      <c r="S19" s="425"/>
      <c r="T19" s="424"/>
      <c r="U19" s="427"/>
      <c r="V19" s="426"/>
      <c r="W19" s="425"/>
      <c r="X19" s="424"/>
      <c r="Y19" s="427"/>
      <c r="Z19" s="426"/>
      <c r="AA19" s="425"/>
      <c r="AB19" s="424"/>
      <c r="AC19" s="427"/>
      <c r="AD19" s="426"/>
      <c r="AE19" s="425"/>
      <c r="AF19" s="424"/>
      <c r="AG19" s="427"/>
      <c r="AH19" s="426"/>
      <c r="AI19" s="425"/>
      <c r="AJ19" s="424"/>
      <c r="AK19" s="427"/>
      <c r="AL19" s="426"/>
      <c r="AM19" s="425"/>
      <c r="AN19" s="424"/>
      <c r="AO19" s="427"/>
      <c r="AP19" s="426"/>
      <c r="AQ19" s="425"/>
      <c r="AR19" s="424"/>
      <c r="AS19" s="427"/>
      <c r="AT19" s="426"/>
      <c r="AU19" s="425"/>
      <c r="AV19" s="424"/>
      <c r="AW19" s="427"/>
      <c r="AX19" s="426"/>
      <c r="AY19" s="425"/>
      <c r="AZ19" s="424"/>
      <c r="BA19" s="411"/>
      <c r="BB19" s="409"/>
      <c r="BC19" s="411"/>
      <c r="BD19" s="410"/>
      <c r="BE19" s="409"/>
    </row>
    <row r="20" spans="1:57" x14ac:dyDescent="0.25">
      <c r="A20" s="423"/>
      <c r="B20" s="415"/>
      <c r="C20" s="414"/>
      <c r="D20" s="417"/>
      <c r="E20" s="412"/>
      <c r="F20" s="422"/>
      <c r="G20" s="419"/>
      <c r="H20" s="418"/>
      <c r="I20" s="421"/>
      <c r="J20" s="420"/>
      <c r="K20" s="419"/>
      <c r="L20" s="418"/>
      <c r="M20" s="421"/>
      <c r="N20" s="420"/>
      <c r="O20" s="419"/>
      <c r="P20" s="418"/>
      <c r="Q20" s="421"/>
      <c r="R20" s="420"/>
      <c r="S20" s="419"/>
      <c r="T20" s="418"/>
      <c r="U20" s="421"/>
      <c r="V20" s="420"/>
      <c r="W20" s="419"/>
      <c r="X20" s="418"/>
      <c r="Y20" s="421"/>
      <c r="Z20" s="420"/>
      <c r="AA20" s="419"/>
      <c r="AB20" s="418"/>
      <c r="AC20" s="421"/>
      <c r="AD20" s="420"/>
      <c r="AE20" s="419"/>
      <c r="AF20" s="418"/>
      <c r="AG20" s="421"/>
      <c r="AH20" s="420"/>
      <c r="AI20" s="419"/>
      <c r="AJ20" s="418"/>
      <c r="AK20" s="421"/>
      <c r="AL20" s="420"/>
      <c r="AM20" s="419"/>
      <c r="AN20" s="418"/>
      <c r="AO20" s="421"/>
      <c r="AP20" s="420"/>
      <c r="AQ20" s="419"/>
      <c r="AR20" s="418"/>
      <c r="AS20" s="421"/>
      <c r="AT20" s="420"/>
      <c r="AU20" s="419"/>
      <c r="AV20" s="418"/>
      <c r="AW20" s="421"/>
      <c r="AX20" s="420"/>
      <c r="AY20" s="419"/>
      <c r="AZ20" s="418"/>
      <c r="BA20" s="411"/>
      <c r="BB20" s="409"/>
      <c r="BC20" s="411"/>
      <c r="BD20" s="410"/>
      <c r="BE20" s="409"/>
    </row>
    <row r="21" spans="1:57" x14ac:dyDescent="0.25">
      <c r="A21" s="423"/>
      <c r="B21" s="415"/>
      <c r="C21" s="414"/>
      <c r="D21" s="417"/>
      <c r="E21" s="412"/>
      <c r="F21" s="422"/>
      <c r="G21" s="419"/>
      <c r="H21" s="418"/>
      <c r="I21" s="421"/>
      <c r="J21" s="420"/>
      <c r="K21" s="419"/>
      <c r="L21" s="418"/>
      <c r="M21" s="421"/>
      <c r="N21" s="420"/>
      <c r="O21" s="419"/>
      <c r="P21" s="418"/>
      <c r="Q21" s="421"/>
      <c r="R21" s="420"/>
      <c r="S21" s="419"/>
      <c r="T21" s="418"/>
      <c r="U21" s="421"/>
      <c r="V21" s="420"/>
      <c r="W21" s="419"/>
      <c r="X21" s="418"/>
      <c r="Y21" s="421"/>
      <c r="Z21" s="420"/>
      <c r="AA21" s="419"/>
      <c r="AB21" s="418"/>
      <c r="AC21" s="421"/>
      <c r="AD21" s="420"/>
      <c r="AE21" s="419"/>
      <c r="AF21" s="418"/>
      <c r="AG21" s="421"/>
      <c r="AH21" s="420"/>
      <c r="AI21" s="419"/>
      <c r="AJ21" s="418"/>
      <c r="AK21" s="421"/>
      <c r="AL21" s="420"/>
      <c r="AM21" s="419"/>
      <c r="AN21" s="418"/>
      <c r="AO21" s="421"/>
      <c r="AP21" s="420"/>
      <c r="AQ21" s="419"/>
      <c r="AR21" s="418"/>
      <c r="AS21" s="421"/>
      <c r="AT21" s="420"/>
      <c r="AU21" s="419"/>
      <c r="AV21" s="418"/>
      <c r="AW21" s="421"/>
      <c r="AX21" s="420"/>
      <c r="AY21" s="419"/>
      <c r="AZ21" s="418"/>
      <c r="BA21" s="411"/>
      <c r="BB21" s="409"/>
      <c r="BC21" s="411"/>
      <c r="BD21" s="410"/>
      <c r="BE21" s="409"/>
    </row>
    <row r="22" spans="1:57" x14ac:dyDescent="0.25">
      <c r="A22" s="416"/>
      <c r="B22" s="415"/>
      <c r="C22" s="414"/>
      <c r="D22" s="417"/>
      <c r="E22" s="412"/>
      <c r="F22" s="411"/>
      <c r="G22" s="410"/>
      <c r="H22" s="409"/>
      <c r="I22" s="411"/>
      <c r="J22" s="411"/>
      <c r="K22" s="410"/>
      <c r="L22" s="409"/>
      <c r="M22" s="411"/>
      <c r="N22" s="411"/>
      <c r="O22" s="410"/>
      <c r="P22" s="409"/>
      <c r="Q22" s="411"/>
      <c r="R22" s="411"/>
      <c r="S22" s="410"/>
      <c r="T22" s="409"/>
      <c r="U22" s="411"/>
      <c r="V22" s="411"/>
      <c r="W22" s="410"/>
      <c r="X22" s="409"/>
      <c r="Y22" s="411"/>
      <c r="Z22" s="411"/>
      <c r="AA22" s="410"/>
      <c r="AB22" s="409"/>
      <c r="AC22" s="411"/>
      <c r="AD22" s="411"/>
      <c r="AE22" s="410"/>
      <c r="AF22" s="409"/>
      <c r="AG22" s="411"/>
      <c r="AH22" s="411"/>
      <c r="AI22" s="410"/>
      <c r="AJ22" s="409"/>
      <c r="AK22" s="411"/>
      <c r="AL22" s="411"/>
      <c r="AM22" s="410"/>
      <c r="AN22" s="409"/>
      <c r="AO22" s="411"/>
      <c r="AP22" s="411"/>
      <c r="AQ22" s="410"/>
      <c r="AR22" s="409"/>
      <c r="AS22" s="411"/>
      <c r="AT22" s="411"/>
      <c r="AU22" s="410"/>
      <c r="AV22" s="409"/>
      <c r="AW22" s="411"/>
      <c r="AX22" s="411"/>
      <c r="AY22" s="410"/>
      <c r="AZ22" s="409"/>
      <c r="BA22" s="411"/>
      <c r="BB22" s="409"/>
      <c r="BC22" s="411"/>
      <c r="BD22" s="410"/>
      <c r="BE22" s="409"/>
    </row>
    <row r="23" spans="1:57" x14ac:dyDescent="0.25">
      <c r="A23" s="416"/>
      <c r="B23" s="415"/>
      <c r="C23" s="414"/>
      <c r="D23" s="417"/>
      <c r="E23" s="412"/>
      <c r="F23" s="411"/>
      <c r="G23" s="410"/>
      <c r="H23" s="409"/>
      <c r="I23" s="411"/>
      <c r="J23" s="411"/>
      <c r="K23" s="410"/>
      <c r="L23" s="409"/>
      <c r="M23" s="411"/>
      <c r="N23" s="411"/>
      <c r="O23" s="410"/>
      <c r="P23" s="409"/>
      <c r="Q23" s="411"/>
      <c r="R23" s="411"/>
      <c r="S23" s="410"/>
      <c r="T23" s="409"/>
      <c r="U23" s="411"/>
      <c r="V23" s="411"/>
      <c r="W23" s="410"/>
      <c r="X23" s="409"/>
      <c r="Y23" s="411"/>
      <c r="Z23" s="411"/>
      <c r="AA23" s="410"/>
      <c r="AB23" s="409"/>
      <c r="AC23" s="411"/>
      <c r="AD23" s="411"/>
      <c r="AE23" s="410"/>
      <c r="AF23" s="409"/>
      <c r="AG23" s="411"/>
      <c r="AH23" s="411"/>
      <c r="AI23" s="410"/>
      <c r="AJ23" s="409"/>
      <c r="AK23" s="411"/>
      <c r="AL23" s="411"/>
      <c r="AM23" s="410"/>
      <c r="AN23" s="409"/>
      <c r="AO23" s="411"/>
      <c r="AP23" s="411"/>
      <c r="AQ23" s="410"/>
      <c r="AR23" s="409"/>
      <c r="AS23" s="411"/>
      <c r="AT23" s="411"/>
      <c r="AU23" s="410"/>
      <c r="AV23" s="409"/>
      <c r="AW23" s="411"/>
      <c r="AX23" s="411"/>
      <c r="AY23" s="410"/>
      <c r="AZ23" s="409"/>
      <c r="BA23" s="411"/>
      <c r="BB23" s="409"/>
      <c r="BC23" s="411"/>
      <c r="BD23" s="410"/>
      <c r="BE23" s="409"/>
    </row>
    <row r="24" spans="1:57" ht="15.75" thickBot="1" x14ac:dyDescent="0.3">
      <c r="A24" s="416"/>
      <c r="B24" s="415"/>
      <c r="C24" s="414"/>
      <c r="D24" s="413"/>
      <c r="E24" s="412"/>
      <c r="F24" s="411"/>
      <c r="G24" s="410"/>
      <c r="H24" s="409"/>
      <c r="I24" s="411"/>
      <c r="J24" s="411"/>
      <c r="K24" s="410"/>
      <c r="L24" s="409"/>
      <c r="M24" s="411"/>
      <c r="N24" s="411"/>
      <c r="O24" s="410"/>
      <c r="P24" s="409"/>
      <c r="Q24" s="411"/>
      <c r="R24" s="411"/>
      <c r="S24" s="410"/>
      <c r="T24" s="409"/>
      <c r="U24" s="411"/>
      <c r="V24" s="411"/>
      <c r="W24" s="410"/>
      <c r="X24" s="409"/>
      <c r="Y24" s="411"/>
      <c r="Z24" s="411"/>
      <c r="AA24" s="410"/>
      <c r="AB24" s="409"/>
      <c r="AC24" s="411"/>
      <c r="AD24" s="411"/>
      <c r="AE24" s="410"/>
      <c r="AF24" s="409"/>
      <c r="AG24" s="411"/>
      <c r="AH24" s="411"/>
      <c r="AI24" s="410"/>
      <c r="AJ24" s="409"/>
      <c r="AK24" s="411"/>
      <c r="AL24" s="411"/>
      <c r="AM24" s="410"/>
      <c r="AN24" s="409"/>
      <c r="AO24" s="411"/>
      <c r="AP24" s="411"/>
      <c r="AQ24" s="410"/>
      <c r="AR24" s="409"/>
      <c r="AS24" s="411"/>
      <c r="AT24" s="411"/>
      <c r="AU24" s="410"/>
      <c r="AV24" s="409"/>
      <c r="AW24" s="411"/>
      <c r="AX24" s="411"/>
      <c r="AY24" s="410"/>
      <c r="AZ24" s="409"/>
      <c r="BA24" s="411"/>
      <c r="BB24" s="409"/>
      <c r="BC24" s="411"/>
      <c r="BD24" s="410"/>
      <c r="BE24" s="409"/>
    </row>
    <row r="25" spans="1:57" ht="15.75" thickBot="1" x14ac:dyDescent="0.3">
      <c r="A25" s="408" t="s">
        <v>37</v>
      </c>
      <c r="B25" s="406"/>
      <c r="C25" s="407"/>
      <c r="D25" s="406">
        <f>SUM(D11)</f>
        <v>2750000</v>
      </c>
      <c r="E25" s="400">
        <f>SUM(E12:E24)</f>
        <v>0</v>
      </c>
      <c r="F25" s="405">
        <f>SUM(F12:F24)</f>
        <v>0</v>
      </c>
      <c r="G25" s="404"/>
      <c r="H25" s="403">
        <f>SUM(H12:H24)</f>
        <v>0</v>
      </c>
      <c r="I25" s="400">
        <f>SUM(I12:I24)</f>
        <v>0</v>
      </c>
      <c r="J25" s="405">
        <f>SUM(J12:J24)</f>
        <v>0</v>
      </c>
      <c r="K25" s="404"/>
      <c r="L25" s="403">
        <f>SUM(L12:L24)</f>
        <v>0</v>
      </c>
      <c r="M25" s="400">
        <f>SUM(M12:M24)</f>
        <v>275000</v>
      </c>
      <c r="N25" s="405">
        <f>SUM(N12:N24)</f>
        <v>0</v>
      </c>
      <c r="O25" s="404"/>
      <c r="P25" s="403">
        <f>SUM(P12:P24)</f>
        <v>0</v>
      </c>
      <c r="Q25" s="400">
        <f>SUM(Q12:Q24)</f>
        <v>1100000</v>
      </c>
      <c r="R25" s="405">
        <f>SUM(R12:R24)</f>
        <v>0</v>
      </c>
      <c r="S25" s="404"/>
      <c r="T25" s="403">
        <f>SUM(T12:T24)</f>
        <v>0</v>
      </c>
      <c r="U25" s="400">
        <f>SUM(U12:U24)</f>
        <v>0</v>
      </c>
      <c r="V25" s="405">
        <f>SUM(V12:V24)</f>
        <v>0</v>
      </c>
      <c r="W25" s="404"/>
      <c r="X25" s="403">
        <f>SUM(X12:X24)</f>
        <v>0</v>
      </c>
      <c r="Y25" s="400">
        <f>SUM(Y12:Y24)</f>
        <v>825000</v>
      </c>
      <c r="Z25" s="405">
        <f>SUM(Z12:Z24)</f>
        <v>0</v>
      </c>
      <c r="AA25" s="404"/>
      <c r="AB25" s="403">
        <f>SUM(AB12:AB24)</f>
        <v>0</v>
      </c>
      <c r="AC25" s="400">
        <f>SUM(AC12:AC24)</f>
        <v>0</v>
      </c>
      <c r="AD25" s="405">
        <f>SUM(AD12:AD24)</f>
        <v>0</v>
      </c>
      <c r="AE25" s="404"/>
      <c r="AF25" s="403">
        <f>SUM(AF12:AF24)</f>
        <v>0</v>
      </c>
      <c r="AG25" s="400">
        <f>SUM(AG12:AG24)</f>
        <v>0</v>
      </c>
      <c r="AH25" s="405">
        <f>SUM(AH12:AH24)</f>
        <v>0</v>
      </c>
      <c r="AI25" s="404"/>
      <c r="AJ25" s="403">
        <f>SUM(AJ12:AJ24)</f>
        <v>0</v>
      </c>
      <c r="AK25" s="400">
        <f>SUM(AK12:AK24)</f>
        <v>550000</v>
      </c>
      <c r="AL25" s="405">
        <f>SUM(AL12:AL24)</f>
        <v>0</v>
      </c>
      <c r="AM25" s="404"/>
      <c r="AN25" s="403">
        <f>SUM(AN12:AN24)</f>
        <v>0</v>
      </c>
      <c r="AO25" s="400">
        <f>SUM(AO12:AO24)</f>
        <v>0</v>
      </c>
      <c r="AP25" s="405">
        <f>SUM(AP12:AP24)</f>
        <v>0</v>
      </c>
      <c r="AQ25" s="404"/>
      <c r="AR25" s="403">
        <f>SUM(AR12:AR24)</f>
        <v>0</v>
      </c>
      <c r="AS25" s="400">
        <f>SUM(AS12:AS24)</f>
        <v>0</v>
      </c>
      <c r="AT25" s="405">
        <f>SUM(AT12:AT24)</f>
        <v>0</v>
      </c>
      <c r="AU25" s="404"/>
      <c r="AV25" s="403">
        <f>SUM(AV12:AV24)</f>
        <v>0</v>
      </c>
      <c r="AW25" s="400">
        <f>SUM(AW12:AW24)</f>
        <v>0</v>
      </c>
      <c r="AX25" s="405">
        <f>SUM(AX12:AX24)</f>
        <v>0</v>
      </c>
      <c r="AY25" s="404"/>
      <c r="AZ25" s="403">
        <f t="shared" ref="AZ25:BE25" si="1">SUM(AZ12:AZ24)</f>
        <v>0</v>
      </c>
      <c r="BA25" s="402">
        <f t="shared" si="1"/>
        <v>0</v>
      </c>
      <c r="BB25" s="401">
        <f t="shared" si="1"/>
        <v>0</v>
      </c>
      <c r="BC25" s="400">
        <f t="shared" si="1"/>
        <v>0</v>
      </c>
      <c r="BD25" s="399">
        <f t="shared" si="1"/>
        <v>0</v>
      </c>
      <c r="BE25" s="398">
        <f t="shared" si="1"/>
        <v>0</v>
      </c>
    </row>
    <row r="26" spans="1:57" x14ac:dyDescent="0.25">
      <c r="A26" s="397"/>
      <c r="B26" s="395"/>
      <c r="C26" s="396"/>
      <c r="D26" s="395"/>
      <c r="E26" s="394">
        <f>E25</f>
        <v>0</v>
      </c>
      <c r="F26" s="391"/>
      <c r="G26" s="393"/>
      <c r="H26" s="392"/>
      <c r="I26" s="394">
        <f>E26+I25</f>
        <v>0</v>
      </c>
      <c r="J26" s="391"/>
      <c r="K26" s="393"/>
      <c r="L26" s="392"/>
      <c r="M26" s="394">
        <f>I26+M25</f>
        <v>275000</v>
      </c>
      <c r="N26" s="391"/>
      <c r="O26" s="393"/>
      <c r="P26" s="392"/>
      <c r="Q26" s="394">
        <f>M26+Q25</f>
        <v>1375000</v>
      </c>
      <c r="R26" s="391"/>
      <c r="S26" s="393"/>
      <c r="T26" s="392"/>
      <c r="U26" s="394">
        <f>Q26+U25</f>
        <v>1375000</v>
      </c>
      <c r="V26" s="391"/>
      <c r="W26" s="393"/>
      <c r="X26" s="392"/>
      <c r="Y26" s="394">
        <f>U26+Y25</f>
        <v>2200000</v>
      </c>
      <c r="Z26" s="391"/>
      <c r="AA26" s="393"/>
      <c r="AB26" s="392"/>
      <c r="AC26" s="394">
        <f>Y26+AC25</f>
        <v>2200000</v>
      </c>
      <c r="AD26" s="391"/>
      <c r="AE26" s="393"/>
      <c r="AF26" s="392"/>
      <c r="AG26" s="394">
        <f>AC26+AG25</f>
        <v>2200000</v>
      </c>
      <c r="AH26" s="391"/>
      <c r="AI26" s="393"/>
      <c r="AJ26" s="392"/>
      <c r="AK26" s="394">
        <f>AG26+AK25</f>
        <v>2750000</v>
      </c>
      <c r="AL26" s="391"/>
      <c r="AM26" s="393"/>
      <c r="AN26" s="392"/>
      <c r="AO26" s="394">
        <f>AK26+AO25</f>
        <v>2750000</v>
      </c>
      <c r="AP26" s="391"/>
      <c r="AQ26" s="393"/>
      <c r="AR26" s="392"/>
      <c r="AS26" s="394">
        <f>AO26+AS25</f>
        <v>2750000</v>
      </c>
      <c r="AT26" s="391"/>
      <c r="AU26" s="393"/>
      <c r="AV26" s="392"/>
      <c r="AW26" s="394">
        <f>AS26+AW25</f>
        <v>2750000</v>
      </c>
      <c r="AX26" s="391"/>
      <c r="AY26" s="393"/>
      <c r="AZ26" s="392"/>
      <c r="BA26" s="391"/>
      <c r="BB26" s="390"/>
      <c r="BE26" s="373"/>
    </row>
    <row r="27" spans="1:57" x14ac:dyDescent="0.25">
      <c r="A27" s="389" t="s">
        <v>126</v>
      </c>
      <c r="B27" s="387"/>
      <c r="C27" s="388"/>
      <c r="D27" s="387"/>
      <c r="E27" s="386"/>
      <c r="F27" s="385">
        <f>F25</f>
        <v>0</v>
      </c>
      <c r="G27" s="385"/>
      <c r="H27" s="384"/>
      <c r="I27" s="386"/>
      <c r="J27" s="385">
        <f>F27+J25</f>
        <v>0</v>
      </c>
      <c r="K27" s="385"/>
      <c r="L27" s="384"/>
      <c r="M27" s="386"/>
      <c r="N27" s="385">
        <f>J27+N25</f>
        <v>0</v>
      </c>
      <c r="O27" s="385"/>
      <c r="P27" s="384"/>
      <c r="Q27" s="386"/>
      <c r="R27" s="385">
        <f>N27+R25</f>
        <v>0</v>
      </c>
      <c r="S27" s="385"/>
      <c r="T27" s="384"/>
      <c r="U27" s="386"/>
      <c r="V27" s="385">
        <f>R27+V25</f>
        <v>0</v>
      </c>
      <c r="W27" s="385"/>
      <c r="X27" s="384"/>
      <c r="Y27" s="386"/>
      <c r="Z27" s="385">
        <f>V27+Z25</f>
        <v>0</v>
      </c>
      <c r="AA27" s="385"/>
      <c r="AB27" s="384"/>
      <c r="AC27" s="386"/>
      <c r="AD27" s="385">
        <f>Z27+AD25</f>
        <v>0</v>
      </c>
      <c r="AE27" s="385"/>
      <c r="AF27" s="384"/>
      <c r="AG27" s="386"/>
      <c r="AH27" s="385">
        <f>AD27+AH25</f>
        <v>0</v>
      </c>
      <c r="AI27" s="385"/>
      <c r="AJ27" s="384"/>
      <c r="AK27" s="386"/>
      <c r="AL27" s="385">
        <f>AH27+AL25</f>
        <v>0</v>
      </c>
      <c r="AM27" s="385"/>
      <c r="AN27" s="384"/>
      <c r="AO27" s="386"/>
      <c r="AP27" s="385">
        <f>AL27+AP25</f>
        <v>0</v>
      </c>
      <c r="AQ27" s="385"/>
      <c r="AR27" s="384"/>
      <c r="AS27" s="386"/>
      <c r="AT27" s="385">
        <f>AP27+AT25</f>
        <v>0</v>
      </c>
      <c r="AU27" s="385"/>
      <c r="AV27" s="384"/>
      <c r="AW27" s="386"/>
      <c r="AX27" s="385">
        <f>AT27+AX25</f>
        <v>0</v>
      </c>
      <c r="AY27" s="385"/>
      <c r="AZ27" s="384"/>
      <c r="BA27" s="383">
        <f>AX27+BA25</f>
        <v>0</v>
      </c>
      <c r="BB27" s="382"/>
      <c r="BE27" s="373"/>
    </row>
    <row r="28" spans="1:57" ht="15.75" thickBot="1" x14ac:dyDescent="0.3">
      <c r="A28" s="381" t="s">
        <v>127</v>
      </c>
      <c r="B28" s="379"/>
      <c r="C28" s="380"/>
      <c r="D28" s="379"/>
      <c r="E28" s="378"/>
      <c r="F28" s="377"/>
      <c r="G28" s="377"/>
      <c r="H28" s="376">
        <f>H25</f>
        <v>0</v>
      </c>
      <c r="I28" s="378"/>
      <c r="J28" s="377"/>
      <c r="K28" s="377"/>
      <c r="L28" s="376">
        <f>H28+L25</f>
        <v>0</v>
      </c>
      <c r="M28" s="378"/>
      <c r="N28" s="377"/>
      <c r="O28" s="377"/>
      <c r="P28" s="376">
        <f>L28+P25</f>
        <v>0</v>
      </c>
      <c r="Q28" s="378"/>
      <c r="R28" s="377"/>
      <c r="S28" s="377"/>
      <c r="T28" s="376">
        <f>P28+T25</f>
        <v>0</v>
      </c>
      <c r="U28" s="378"/>
      <c r="V28" s="377"/>
      <c r="W28" s="377"/>
      <c r="X28" s="376">
        <f>T28+X25</f>
        <v>0</v>
      </c>
      <c r="Y28" s="378"/>
      <c r="Z28" s="377"/>
      <c r="AA28" s="377"/>
      <c r="AB28" s="376">
        <f>X28+AB25</f>
        <v>0</v>
      </c>
      <c r="AC28" s="378"/>
      <c r="AD28" s="377"/>
      <c r="AE28" s="377"/>
      <c r="AF28" s="376">
        <f>AB28+AF25</f>
        <v>0</v>
      </c>
      <c r="AG28" s="378"/>
      <c r="AH28" s="377"/>
      <c r="AI28" s="377"/>
      <c r="AJ28" s="376">
        <f>AF28+AJ25</f>
        <v>0</v>
      </c>
      <c r="AK28" s="378"/>
      <c r="AL28" s="377"/>
      <c r="AM28" s="377"/>
      <c r="AN28" s="376">
        <f>AJ28+AN25</f>
        <v>0</v>
      </c>
      <c r="AO28" s="378"/>
      <c r="AP28" s="377"/>
      <c r="AQ28" s="377"/>
      <c r="AR28" s="376">
        <f>AN28+AR25</f>
        <v>0</v>
      </c>
      <c r="AS28" s="378"/>
      <c r="AT28" s="377"/>
      <c r="AU28" s="377"/>
      <c r="AV28" s="376">
        <f>AR28+AV25</f>
        <v>0</v>
      </c>
      <c r="AW28" s="378"/>
      <c r="AX28" s="377"/>
      <c r="AY28" s="377"/>
      <c r="AZ28" s="376">
        <f>AV28+AZ25</f>
        <v>0</v>
      </c>
      <c r="BA28" s="375"/>
      <c r="BB28" s="374">
        <f>AZ28+BB25</f>
        <v>0</v>
      </c>
      <c r="BC28" s="373"/>
      <c r="BD28" s="373"/>
      <c r="BE28" s="373"/>
    </row>
    <row r="29" spans="1:57" x14ac:dyDescent="0.25">
      <c r="A29" s="372"/>
      <c r="B29" s="371"/>
      <c r="C29" s="371"/>
      <c r="D29" s="371"/>
    </row>
  </sheetData>
  <mergeCells count="14">
    <mergeCell ref="Y9:AB9"/>
    <mergeCell ref="BA9:BB9"/>
    <mergeCell ref="BC9:BE9"/>
    <mergeCell ref="AC9:AF9"/>
    <mergeCell ref="AG9:AJ9"/>
    <mergeCell ref="AK9:AN9"/>
    <mergeCell ref="AO9:AR9"/>
    <mergeCell ref="AS9:AV9"/>
    <mergeCell ref="AW9:AZ9"/>
    <mergeCell ref="E9:H9"/>
    <mergeCell ref="I9:L9"/>
    <mergeCell ref="M9:P9"/>
    <mergeCell ref="Q9:T9"/>
    <mergeCell ref="U9:X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3XNNPFDRQHSR-2008555407-8911</_dlc_DocId>
    <_dlc_DocIdUrl xmlns="ee0d1073-b73c-4cf9-a2e0-1985adf7d54f">
      <Url>https://myfloridacfo.sharepoint.com/sites/FLP/_layouts/15/DocIdRedir.aspx?ID=3XNNPFDRQHSR-2008555407-8911</Url>
      <Description>3XNNPFDRQHSR-2008555407-8911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20608-7A11-4B2A-8408-33AA9A6D6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96C103-2214-474F-AFDF-342FB6803B3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89ec1b1-8265-4bc4-bb49-e618abb7e2c5"/>
    <ds:schemaRef ds:uri="ee0d1073-b73c-4cf9-a2e0-1985adf7d54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Summary </vt:lpstr>
      <vt:lpstr>Footnotes</vt:lpstr>
      <vt:lpstr>SSI Detail </vt:lpstr>
      <vt:lpstr>Oracle Summary </vt:lpstr>
      <vt:lpstr>Florida PALM-UAT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dcterms:created xsi:type="dcterms:W3CDTF">2018-12-14T15:22:45Z</dcterms:created>
  <dcterms:modified xsi:type="dcterms:W3CDTF">2025-08-12T20:18:13Z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fb67d342-ba2f-42b3-be58-c36dfa392913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