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myfloridacfo.sharepoint.com/sites/FLP/PMO Team/Budget/FY25-26/"/>
    </mc:Choice>
  </mc:AlternateContent>
  <xr:revisionPtr revIDLastSave="0" documentId="13_ncr:1_{C71C1EA5-461C-43AD-B03A-1A80F32DF2F8}" xr6:coauthVersionLast="47" xr6:coauthVersionMax="47" xr10:uidLastSave="{00000000-0000-0000-0000-000000000000}"/>
  <bookViews>
    <workbookView xWindow="-120" yWindow="-120" windowWidth="29040" windowHeight="15720" tabRatio="665" xr2:uid="{00000000-000D-0000-FFFF-FFFF00000000}"/>
  </bookViews>
  <sheets>
    <sheet name="Monthly Summary " sheetId="24" r:id="rId1"/>
    <sheet name="Footnotes" sheetId="2" r:id="rId2"/>
    <sheet name="SSI Detail " sheetId="23" r:id="rId3"/>
    <sheet name="Oracle Summary " sheetId="22" r:id="rId4"/>
    <sheet name="Florida PALM-UAT " sheetId="26" r:id="rId5"/>
  </sheets>
  <externalReferences>
    <externalReference r:id="rId6"/>
  </externalReferences>
  <definedNames>
    <definedName name="_xlnm._FilterDatabase" localSheetId="2" hidden="1">'SSI Detail '!$A$9:$BE$45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24" l="1"/>
  <c r="BD11" i="23"/>
  <c r="BD12" i="23"/>
  <c r="BD13" i="23"/>
  <c r="BD14" i="23"/>
  <c r="BD15" i="23"/>
  <c r="BD16" i="23"/>
  <c r="BD17" i="23"/>
  <c r="BD18" i="23"/>
  <c r="BD19" i="23"/>
  <c r="BD20" i="23"/>
  <c r="BD21" i="23"/>
  <c r="BD22" i="23"/>
  <c r="BD23" i="23"/>
  <c r="BD24" i="23"/>
  <c r="BD25" i="23"/>
  <c r="BD26" i="23"/>
  <c r="BD27" i="23"/>
  <c r="BD28" i="23"/>
  <c r="D13" i="26"/>
  <c r="D14" i="26"/>
  <c r="D15" i="26"/>
  <c r="D16" i="26"/>
  <c r="D17" i="26"/>
  <c r="D12" i="26"/>
  <c r="BD31" i="23"/>
  <c r="BD32" i="23"/>
  <c r="BD33" i="23"/>
  <c r="BD34" i="23"/>
  <c r="BD35" i="23"/>
  <c r="BD36" i="23"/>
  <c r="BD30" i="23"/>
  <c r="B11" i="26"/>
  <c r="E11" i="26"/>
  <c r="F11" i="26"/>
  <c r="H11" i="26"/>
  <c r="I11" i="26"/>
  <c r="J11" i="26"/>
  <c r="L11" i="26"/>
  <c r="M11" i="26"/>
  <c r="N11" i="26"/>
  <c r="P11" i="26"/>
  <c r="R11" i="26"/>
  <c r="S11" i="26"/>
  <c r="U11" i="26"/>
  <c r="V11" i="26"/>
  <c r="W11" i="26"/>
  <c r="Y11" i="26"/>
  <c r="Z11" i="26"/>
  <c r="AA11" i="26"/>
  <c r="AC11" i="26"/>
  <c r="AD11" i="26"/>
  <c r="AE11" i="26"/>
  <c r="AG11" i="26"/>
  <c r="AH11" i="26"/>
  <c r="AI11" i="26"/>
  <c r="AK11" i="26"/>
  <c r="AL11" i="26"/>
  <c r="AM11" i="26"/>
  <c r="AO11" i="26"/>
  <c r="AP11" i="26"/>
  <c r="AQ11" i="26"/>
  <c r="AS11" i="26"/>
  <c r="AT11" i="26"/>
  <c r="AU11" i="26"/>
  <c r="AW11" i="26"/>
  <c r="AX11" i="26"/>
  <c r="AY11" i="26"/>
  <c r="BA11" i="26"/>
  <c r="BB11" i="26"/>
  <c r="BC11" i="26"/>
  <c r="BE11" i="26"/>
  <c r="BF11" i="26"/>
  <c r="Q18" i="26"/>
  <c r="BE18" i="26"/>
  <c r="E18" i="26"/>
  <c r="E19" i="26" s="1"/>
  <c r="F18" i="26"/>
  <c r="F20" i="26" s="1"/>
  <c r="H18" i="26"/>
  <c r="H21" i="26" s="1"/>
  <c r="I18" i="26"/>
  <c r="J18" i="26"/>
  <c r="L18" i="26"/>
  <c r="M18" i="26"/>
  <c r="N18" i="26"/>
  <c r="P18" i="26"/>
  <c r="R18" i="26"/>
  <c r="S18" i="26"/>
  <c r="U18" i="26"/>
  <c r="V18" i="26"/>
  <c r="W18" i="26"/>
  <c r="Y18" i="26"/>
  <c r="Z18" i="26"/>
  <c r="AA18" i="26"/>
  <c r="AC18" i="26"/>
  <c r="AD18" i="26"/>
  <c r="AE18" i="26"/>
  <c r="AG18" i="26"/>
  <c r="AH18" i="26"/>
  <c r="AI18" i="26"/>
  <c r="AK18" i="26"/>
  <c r="AL18" i="26"/>
  <c r="AM18" i="26"/>
  <c r="AO18" i="26"/>
  <c r="AP18" i="26"/>
  <c r="AQ18" i="26"/>
  <c r="AS18" i="26"/>
  <c r="AT18" i="26"/>
  <c r="AU18" i="26"/>
  <c r="AW18" i="26"/>
  <c r="AX18" i="26"/>
  <c r="AY18" i="26"/>
  <c r="BA18" i="26"/>
  <c r="BB18" i="26"/>
  <c r="BC18" i="26"/>
  <c r="R42" i="22"/>
  <c r="R38" i="22"/>
  <c r="R12" i="22"/>
  <c r="R11" i="22" s="1"/>
  <c r="Q39" i="23"/>
  <c r="Q38" i="23"/>
  <c r="Q40" i="23"/>
  <c r="G31" i="24"/>
  <c r="G30" i="24"/>
  <c r="G29" i="24"/>
  <c r="G28" i="24"/>
  <c r="G27" i="24"/>
  <c r="G26" i="24"/>
  <c r="G25" i="24"/>
  <c r="G15" i="24"/>
  <c r="G16" i="24"/>
  <c r="G17" i="24"/>
  <c r="G18" i="24"/>
  <c r="G19" i="24"/>
  <c r="G20" i="24"/>
  <c r="G21" i="24"/>
  <c r="G22" i="24"/>
  <c r="G23" i="24"/>
  <c r="G14" i="24"/>
  <c r="U13" i="24"/>
  <c r="U32" i="24" s="1"/>
  <c r="F26" i="24"/>
  <c r="F27" i="24"/>
  <c r="F28" i="24"/>
  <c r="F29" i="24"/>
  <c r="F30" i="24"/>
  <c r="F31" i="24"/>
  <c r="F25" i="24"/>
  <c r="BH38" i="22"/>
  <c r="BG38" i="22"/>
  <c r="BF38" i="22"/>
  <c r="BD38" i="22"/>
  <c r="BC38" i="22"/>
  <c r="BB38" i="22"/>
  <c r="BA38" i="22"/>
  <c r="AZ38" i="22"/>
  <c r="AY38" i="22"/>
  <c r="AX38" i="22"/>
  <c r="AW38" i="22"/>
  <c r="AV38" i="22"/>
  <c r="AU38" i="22"/>
  <c r="AT38" i="22"/>
  <c r="AS38" i="22"/>
  <c r="AR38" i="22"/>
  <c r="AQ38" i="22"/>
  <c r="AP38" i="22"/>
  <c r="AO38" i="22"/>
  <c r="AN38" i="22"/>
  <c r="AM38" i="22"/>
  <c r="AL38" i="22"/>
  <c r="AK38" i="22"/>
  <c r="AJ38" i="22"/>
  <c r="AI38" i="22"/>
  <c r="AH38" i="22"/>
  <c r="AG38" i="22"/>
  <c r="AF38" i="22"/>
  <c r="AE38" i="22"/>
  <c r="AD38" i="22"/>
  <c r="AC38" i="22"/>
  <c r="AB38" i="22"/>
  <c r="AA38" i="22"/>
  <c r="Z38" i="22"/>
  <c r="Y38" i="22"/>
  <c r="X38" i="22"/>
  <c r="W38" i="22"/>
  <c r="V38" i="22"/>
  <c r="U38" i="22"/>
  <c r="T38" i="22"/>
  <c r="S38" i="22"/>
  <c r="Q38" i="22"/>
  <c r="P38" i="22"/>
  <c r="O38" i="22"/>
  <c r="N38" i="22"/>
  <c r="M38" i="22"/>
  <c r="L38" i="22"/>
  <c r="K38" i="22"/>
  <c r="J38" i="22"/>
  <c r="I38" i="22"/>
  <c r="G38" i="22"/>
  <c r="F38" i="22"/>
  <c r="H25" i="24"/>
  <c r="BA37" i="23"/>
  <c r="AY37" i="23"/>
  <c r="AX37" i="23"/>
  <c r="AW37" i="23"/>
  <c r="AU37" i="23"/>
  <c r="AT37" i="23"/>
  <c r="AS37" i="23"/>
  <c r="AQ37" i="23"/>
  <c r="AP37" i="23"/>
  <c r="AO37" i="23"/>
  <c r="AM37" i="23"/>
  <c r="AL37" i="23"/>
  <c r="AK37" i="23"/>
  <c r="AI37" i="23"/>
  <c r="AH37" i="23"/>
  <c r="AG37" i="23"/>
  <c r="AE37" i="23"/>
  <c r="AD37" i="23"/>
  <c r="AC37" i="23"/>
  <c r="AA37" i="23"/>
  <c r="Z37" i="23"/>
  <c r="Y37" i="23"/>
  <c r="W37" i="23"/>
  <c r="V37" i="23"/>
  <c r="U37" i="23"/>
  <c r="S37" i="23"/>
  <c r="R37" i="23"/>
  <c r="P37" i="23"/>
  <c r="N37" i="23"/>
  <c r="M37" i="23"/>
  <c r="L37" i="23"/>
  <c r="J37" i="23"/>
  <c r="H26" i="24"/>
  <c r="H27" i="24"/>
  <c r="H28" i="24"/>
  <c r="H29" i="24"/>
  <c r="H30" i="24"/>
  <c r="H31" i="24"/>
  <c r="BG42" i="22"/>
  <c r="F13" i="24"/>
  <c r="F11" i="24" s="1"/>
  <c r="E11" i="24"/>
  <c r="E10" i="24" s="1"/>
  <c r="D11" i="24"/>
  <c r="D10" i="24" s="1"/>
  <c r="C11" i="24"/>
  <c r="C10" i="24" s="1"/>
  <c r="B11" i="24"/>
  <c r="B10" i="24" s="1"/>
  <c r="J20" i="26" l="1"/>
  <c r="N20" i="26" s="1"/>
  <c r="S20" i="26" s="1"/>
  <c r="W20" i="26" s="1"/>
  <c r="AA20" i="26" s="1"/>
  <c r="AE20" i="26" s="1"/>
  <c r="AI20" i="26" s="1"/>
  <c r="AM20" i="26" s="1"/>
  <c r="AQ20" i="26" s="1"/>
  <c r="AU20" i="26" s="1"/>
  <c r="AY20" i="26" s="1"/>
  <c r="BB20" i="26" s="1"/>
  <c r="R57" i="22"/>
  <c r="D11" i="26"/>
  <c r="D18" i="26" s="1"/>
  <c r="BF18" i="26"/>
  <c r="L21" i="26"/>
  <c r="P21" i="26" s="1"/>
  <c r="U21" i="26" s="1"/>
  <c r="Y21" i="26" s="1"/>
  <c r="AC21" i="26" s="1"/>
  <c r="AG21" i="26" s="1"/>
  <c r="AK21" i="26" s="1"/>
  <c r="AO21" i="26" s="1"/>
  <c r="AS21" i="26" s="1"/>
  <c r="AW21" i="26" s="1"/>
  <c r="BA21" i="26" s="1"/>
  <c r="BC21" i="26" s="1"/>
  <c r="I19" i="26"/>
  <c r="M19" i="26" s="1"/>
  <c r="Q11" i="26"/>
  <c r="Q37" i="23"/>
  <c r="F10" i="24"/>
  <c r="Q19" i="26" l="1"/>
  <c r="R19" i="26" s="1"/>
  <c r="V19" i="26" s="1"/>
  <c r="Z19" i="26" s="1"/>
  <c r="AD19" i="26" s="1"/>
  <c r="AH19" i="26" s="1"/>
  <c r="AL19" i="26" s="1"/>
  <c r="AP19" i="26" s="1"/>
  <c r="AT19" i="26" s="1"/>
  <c r="AX19" i="26" s="1"/>
  <c r="BD11" i="26"/>
  <c r="BD18" i="26"/>
  <c r="H37" i="23"/>
  <c r="F37" i="23"/>
  <c r="E37" i="23"/>
  <c r="I37" i="23"/>
  <c r="BJ13" i="24"/>
  <c r="H13" i="24" s="1"/>
  <c r="H11" i="24" s="1"/>
  <c r="BI13" i="24"/>
  <c r="BH13" i="24"/>
  <c r="BE13" i="24"/>
  <c r="BC13" i="24"/>
  <c r="BB13" i="24"/>
  <c r="BA13" i="24"/>
  <c r="AY13" i="24"/>
  <c r="AX13" i="24"/>
  <c r="AW13" i="24"/>
  <c r="AU13" i="24"/>
  <c r="AT13" i="24"/>
  <c r="AS13" i="24"/>
  <c r="AQ13" i="24"/>
  <c r="AP13" i="24"/>
  <c r="AO13" i="24"/>
  <c r="AM13" i="24"/>
  <c r="AL13" i="24"/>
  <c r="AK13" i="24"/>
  <c r="AI13" i="24"/>
  <c r="AH13" i="24"/>
  <c r="AG13" i="24"/>
  <c r="AE13" i="24"/>
  <c r="AD13" i="24"/>
  <c r="AC13" i="24"/>
  <c r="AA13" i="24"/>
  <c r="Z13" i="24"/>
  <c r="Y13" i="24"/>
  <c r="W13" i="24"/>
  <c r="V13" i="24"/>
  <c r="T13" i="24"/>
  <c r="R13" i="24"/>
  <c r="Q13" i="24"/>
  <c r="P13" i="24"/>
  <c r="N13" i="24"/>
  <c r="M13" i="24"/>
  <c r="L13" i="24"/>
  <c r="J13" i="24"/>
  <c r="I13" i="24"/>
  <c r="BD37" i="23" l="1"/>
  <c r="G11" i="24"/>
  <c r="G13" i="24"/>
  <c r="D32" i="24"/>
  <c r="C32" i="24"/>
  <c r="BH42" i="22" l="1"/>
  <c r="BF42" i="22"/>
  <c r="BE42" i="22"/>
  <c r="BB42" i="22"/>
  <c r="AZ42" i="22"/>
  <c r="AY42" i="22"/>
  <c r="AX42" i="22"/>
  <c r="AV42" i="22"/>
  <c r="AU42" i="22"/>
  <c r="AT42" i="22"/>
  <c r="AR42" i="22"/>
  <c r="AQ42" i="22"/>
  <c r="AP42" i="22"/>
  <c r="AN42" i="22"/>
  <c r="AM42" i="22"/>
  <c r="AL42" i="22"/>
  <c r="AJ42" i="22"/>
  <c r="AI42" i="22"/>
  <c r="AH42" i="22"/>
  <c r="AF42" i="22"/>
  <c r="AE42" i="22"/>
  <c r="AD42" i="22"/>
  <c r="AB42" i="22"/>
  <c r="AA42" i="22"/>
  <c r="Z42" i="22"/>
  <c r="X42" i="22"/>
  <c r="W42" i="22"/>
  <c r="V42" i="22"/>
  <c r="T42" i="22"/>
  <c r="S42" i="22"/>
  <c r="Q42" i="22"/>
  <c r="O42" i="22"/>
  <c r="N42" i="22"/>
  <c r="M42" i="22"/>
  <c r="K42" i="22"/>
  <c r="J42" i="22"/>
  <c r="I42" i="22"/>
  <c r="G42" i="22"/>
  <c r="F42" i="22"/>
  <c r="BK13" i="24"/>
  <c r="P32" i="24" l="1"/>
  <c r="N32" i="24"/>
  <c r="M32" i="24"/>
  <c r="I32" i="24"/>
  <c r="BB37" i="23" l="1"/>
  <c r="BC37" i="23"/>
  <c r="E38" i="23"/>
  <c r="F38" i="23"/>
  <c r="H38" i="23"/>
  <c r="I38" i="23"/>
  <c r="J38" i="23"/>
  <c r="L38" i="23"/>
  <c r="M38" i="23"/>
  <c r="N38" i="23"/>
  <c r="P38" i="23"/>
  <c r="R38" i="23"/>
  <c r="S38" i="23"/>
  <c r="U38" i="23"/>
  <c r="V38" i="23"/>
  <c r="W38" i="23"/>
  <c r="Y38" i="23"/>
  <c r="Z38" i="23"/>
  <c r="AA38" i="23"/>
  <c r="AC38" i="23"/>
  <c r="AD38" i="23"/>
  <c r="AE38" i="23"/>
  <c r="AG38" i="23"/>
  <c r="AH38" i="23"/>
  <c r="AI38" i="23"/>
  <c r="AK38" i="23"/>
  <c r="AL38" i="23"/>
  <c r="AM38" i="23"/>
  <c r="AO38" i="23"/>
  <c r="AP38" i="23"/>
  <c r="AQ38" i="23"/>
  <c r="AS38" i="23"/>
  <c r="AT38" i="23"/>
  <c r="AU38" i="23"/>
  <c r="AW38" i="23"/>
  <c r="AX38" i="23"/>
  <c r="AY38" i="23"/>
  <c r="BA38" i="23"/>
  <c r="BB38" i="23"/>
  <c r="BC38" i="23"/>
  <c r="E39" i="23"/>
  <c r="F39" i="23"/>
  <c r="H39" i="23"/>
  <c r="I39" i="23"/>
  <c r="J39" i="23"/>
  <c r="L39" i="23"/>
  <c r="M39" i="23"/>
  <c r="N39" i="23"/>
  <c r="P39" i="23"/>
  <c r="R39" i="23"/>
  <c r="S39" i="23"/>
  <c r="U39" i="23"/>
  <c r="V39" i="23"/>
  <c r="W39" i="23"/>
  <c r="Y39" i="23"/>
  <c r="Z39" i="23"/>
  <c r="AA39" i="23"/>
  <c r="AC39" i="23"/>
  <c r="AD39" i="23"/>
  <c r="AE39" i="23"/>
  <c r="AG39" i="23"/>
  <c r="AH39" i="23"/>
  <c r="AI39" i="23"/>
  <c r="AK39" i="23"/>
  <c r="AL39" i="23"/>
  <c r="AM39" i="23"/>
  <c r="AO39" i="23"/>
  <c r="AP39" i="23"/>
  <c r="AQ39" i="23"/>
  <c r="AS39" i="23"/>
  <c r="AT39" i="23"/>
  <c r="AU39" i="23"/>
  <c r="AW39" i="23"/>
  <c r="AX39" i="23"/>
  <c r="AY39" i="23"/>
  <c r="BA39" i="23"/>
  <c r="BB39" i="23"/>
  <c r="BC39" i="23"/>
  <c r="D40" i="23"/>
  <c r="E40" i="23"/>
  <c r="E41" i="23" s="1"/>
  <c r="F40" i="23"/>
  <c r="F42" i="23" s="1"/>
  <c r="H40" i="23"/>
  <c r="H43" i="23" s="1"/>
  <c r="I40" i="23"/>
  <c r="J40" i="23"/>
  <c r="L40" i="23"/>
  <c r="M40" i="23"/>
  <c r="N40" i="23"/>
  <c r="P40" i="23"/>
  <c r="R40" i="23"/>
  <c r="S40" i="23"/>
  <c r="U40" i="23"/>
  <c r="V40" i="23"/>
  <c r="W40" i="23"/>
  <c r="Y40" i="23"/>
  <c r="Z40" i="23"/>
  <c r="AA40" i="23"/>
  <c r="AC40" i="23"/>
  <c r="AD40" i="23"/>
  <c r="AE40" i="23"/>
  <c r="AG40" i="23"/>
  <c r="AH40" i="23"/>
  <c r="AI40" i="23"/>
  <c r="AK40" i="23"/>
  <c r="AL40" i="23"/>
  <c r="AM40" i="23"/>
  <c r="AO40" i="23"/>
  <c r="AP40" i="23"/>
  <c r="AQ40" i="23"/>
  <c r="AS40" i="23"/>
  <c r="AT40" i="23"/>
  <c r="AU40" i="23"/>
  <c r="AW40" i="23"/>
  <c r="AX40" i="23"/>
  <c r="AY40" i="23"/>
  <c r="BA40" i="23"/>
  <c r="BB40" i="23"/>
  <c r="BC40" i="23"/>
  <c r="H11" i="22"/>
  <c r="L11" i="22"/>
  <c r="P11" i="22"/>
  <c r="U11" i="22"/>
  <c r="Y11" i="22"/>
  <c r="AC11" i="22"/>
  <c r="AG11" i="22"/>
  <c r="AK11" i="22"/>
  <c r="AO11" i="22"/>
  <c r="AS11" i="22"/>
  <c r="AW11" i="22"/>
  <c r="BA11" i="22"/>
  <c r="H12" i="22"/>
  <c r="L12" i="22"/>
  <c r="P12" i="22"/>
  <c r="U12" i="22"/>
  <c r="Y12" i="22"/>
  <c r="AC12" i="22"/>
  <c r="AG12" i="22"/>
  <c r="AK12" i="22"/>
  <c r="AO12" i="22"/>
  <c r="AS12" i="22"/>
  <c r="AW12" i="22"/>
  <c r="BA12" i="22"/>
  <c r="BC12" i="22"/>
  <c r="BD12" i="22"/>
  <c r="BF12" i="22"/>
  <c r="BF57" i="22" s="1"/>
  <c r="D38" i="22"/>
  <c r="C38" i="22"/>
  <c r="E38" i="22"/>
  <c r="C42" i="22"/>
  <c r="H38" i="22"/>
  <c r="D42" i="22"/>
  <c r="C44" i="22"/>
  <c r="F44" i="22"/>
  <c r="G44" i="22"/>
  <c r="H44" i="22"/>
  <c r="I44" i="22"/>
  <c r="J44" i="22"/>
  <c r="K44" i="22"/>
  <c r="L44" i="22"/>
  <c r="M44" i="22"/>
  <c r="N44" i="22"/>
  <c r="O44" i="22"/>
  <c r="P44" i="22"/>
  <c r="Q44" i="22"/>
  <c r="T44" i="22"/>
  <c r="U44" i="22"/>
  <c r="V44" i="22"/>
  <c r="W44" i="22"/>
  <c r="X44" i="22"/>
  <c r="Y44" i="22"/>
  <c r="Z44" i="22"/>
  <c r="AA44" i="22"/>
  <c r="AB44" i="22"/>
  <c r="AC44" i="22"/>
  <c r="AD44" i="22"/>
  <c r="AF44" i="22"/>
  <c r="AG44" i="22"/>
  <c r="AH44" i="22"/>
  <c r="AI44" i="22"/>
  <c r="AJ44" i="22"/>
  <c r="AK44" i="22"/>
  <c r="AL44" i="22"/>
  <c r="AM44" i="22"/>
  <c r="AN44" i="22"/>
  <c r="AO44" i="22"/>
  <c r="AP44" i="22"/>
  <c r="AR44" i="22"/>
  <c r="AS44" i="22"/>
  <c r="AT44" i="22"/>
  <c r="AU44" i="22"/>
  <c r="AV44" i="22"/>
  <c r="AW44" i="22"/>
  <c r="AX44" i="22"/>
  <c r="AZ44" i="22"/>
  <c r="BA44" i="22"/>
  <c r="BB44" i="22"/>
  <c r="BC44" i="22"/>
  <c r="BD44" i="22"/>
  <c r="BF44" i="22"/>
  <c r="E45" i="22"/>
  <c r="S45" i="22"/>
  <c r="BE45" i="22" s="1"/>
  <c r="AE45" i="22"/>
  <c r="AQ45" i="22"/>
  <c r="AY45" i="22"/>
  <c r="BG45" i="22"/>
  <c r="BH45" i="22"/>
  <c r="E46" i="22"/>
  <c r="S46" i="22"/>
  <c r="AE46" i="22"/>
  <c r="AQ46" i="22"/>
  <c r="AY46" i="22"/>
  <c r="BG46" i="22"/>
  <c r="BH46" i="22"/>
  <c r="E47" i="22"/>
  <c r="S47" i="22"/>
  <c r="AE47" i="22"/>
  <c r="AQ47" i="22"/>
  <c r="AY47" i="22"/>
  <c r="BG47" i="22"/>
  <c r="BH47" i="22"/>
  <c r="E48" i="22"/>
  <c r="S48" i="22"/>
  <c r="AE48" i="22"/>
  <c r="AQ48" i="22"/>
  <c r="AY48" i="22"/>
  <c r="BG48" i="22"/>
  <c r="BH48" i="22"/>
  <c r="E49" i="22"/>
  <c r="S49" i="22"/>
  <c r="AE49" i="22"/>
  <c r="AQ49" i="22"/>
  <c r="AY49" i="22"/>
  <c r="BG49" i="22"/>
  <c r="BH49" i="22"/>
  <c r="E50" i="22"/>
  <c r="S50" i="22"/>
  <c r="AE50" i="22"/>
  <c r="AQ50" i="22"/>
  <c r="AY50" i="22"/>
  <c r="BE50" i="22" s="1"/>
  <c r="BG50" i="22"/>
  <c r="BH50" i="22"/>
  <c r="E51" i="22"/>
  <c r="S51" i="22"/>
  <c r="AE51" i="22"/>
  <c r="AQ51" i="22"/>
  <c r="AY51" i="22"/>
  <c r="BE51" i="22" s="1"/>
  <c r="BG51" i="22"/>
  <c r="BH51" i="22"/>
  <c r="E52" i="22"/>
  <c r="S52" i="22"/>
  <c r="AE52" i="22"/>
  <c r="AQ52" i="22"/>
  <c r="AY52" i="22"/>
  <c r="BE52" i="22" s="1"/>
  <c r="BG52" i="22"/>
  <c r="BH52" i="22"/>
  <c r="E53" i="22"/>
  <c r="S53" i="22"/>
  <c r="AE53" i="22"/>
  <c r="AQ53" i="22"/>
  <c r="AY53" i="22"/>
  <c r="BG53" i="22"/>
  <c r="BH53" i="22"/>
  <c r="E54" i="22"/>
  <c r="S54" i="22"/>
  <c r="AE54" i="22"/>
  <c r="AQ54" i="22"/>
  <c r="AY54" i="22"/>
  <c r="BG54" i="22"/>
  <c r="BH54" i="22"/>
  <c r="E55" i="22"/>
  <c r="S55" i="22"/>
  <c r="AE55" i="22"/>
  <c r="AQ55" i="22"/>
  <c r="AY55" i="22"/>
  <c r="BG55" i="22"/>
  <c r="BH55" i="22"/>
  <c r="E56" i="22"/>
  <c r="S56" i="22"/>
  <c r="AE56" i="22"/>
  <c r="AQ56" i="22"/>
  <c r="AY56" i="22"/>
  <c r="BE56" i="22" s="1"/>
  <c r="BG56" i="22"/>
  <c r="BH56" i="22"/>
  <c r="H57" i="22"/>
  <c r="L57" i="22"/>
  <c r="P57" i="22"/>
  <c r="U57" i="22"/>
  <c r="Y57" i="22"/>
  <c r="AC57" i="22"/>
  <c r="AG57" i="22"/>
  <c r="AK57" i="22"/>
  <c r="AO57" i="22"/>
  <c r="AS57" i="22"/>
  <c r="AW57" i="22"/>
  <c r="BA57" i="22"/>
  <c r="BD38" i="23" l="1"/>
  <c r="BD39" i="23"/>
  <c r="L43" i="23"/>
  <c r="J42" i="23"/>
  <c r="N42" i="23" s="1"/>
  <c r="S42" i="23" s="1"/>
  <c r="W42" i="23" s="1"/>
  <c r="AA42" i="23" s="1"/>
  <c r="AE42" i="23" s="1"/>
  <c r="AI42" i="23" s="1"/>
  <c r="AM42" i="23" s="1"/>
  <c r="AQ42" i="23" s="1"/>
  <c r="AU42" i="23" s="1"/>
  <c r="AY42" i="23" s="1"/>
  <c r="BB42" i="23" s="1"/>
  <c r="BE49" i="22"/>
  <c r="BE46" i="22"/>
  <c r="E44" i="22"/>
  <c r="BE48" i="22"/>
  <c r="BG44" i="22"/>
  <c r="BE53" i="22"/>
  <c r="AY44" i="22"/>
  <c r="BE47" i="22"/>
  <c r="BE54" i="22"/>
  <c r="AQ44" i="22"/>
  <c r="BH44" i="22"/>
  <c r="BE55" i="22"/>
  <c r="AE44" i="22"/>
  <c r="BD11" i="22"/>
  <c r="BD57" i="22" s="1"/>
  <c r="P43" i="23"/>
  <c r="U43" i="23" s="1"/>
  <c r="Y43" i="23" s="1"/>
  <c r="AC43" i="23" s="1"/>
  <c r="AG43" i="23" s="1"/>
  <c r="AK43" i="23" s="1"/>
  <c r="AO43" i="23" s="1"/>
  <c r="AS43" i="23" s="1"/>
  <c r="AW43" i="23" s="1"/>
  <c r="BA43" i="23" s="1"/>
  <c r="BC43" i="23" s="1"/>
  <c r="I41" i="23"/>
  <c r="M41" i="23" s="1"/>
  <c r="BD40" i="23"/>
  <c r="E32" i="24"/>
  <c r="B32" i="24"/>
  <c r="BF11" i="22"/>
  <c r="BC11" i="22"/>
  <c r="BC57" i="22" s="1"/>
  <c r="AZ12" i="22"/>
  <c r="AZ11" i="22" s="1"/>
  <c r="AZ57" i="22" s="1"/>
  <c r="AP12" i="22"/>
  <c r="AP11" i="22" s="1"/>
  <c r="AE12" i="22"/>
  <c r="AE11" i="22" s="1"/>
  <c r="T12" i="22"/>
  <c r="T11" i="22" s="1"/>
  <c r="T57" i="22" s="1"/>
  <c r="BH12" i="22"/>
  <c r="BC32" i="24"/>
  <c r="AH32" i="24"/>
  <c r="D12" i="22"/>
  <c r="D11" i="22" s="1"/>
  <c r="D57" i="22" s="1"/>
  <c r="AI12" i="22"/>
  <c r="AI11" i="22" s="1"/>
  <c r="AI57" i="22" s="1"/>
  <c r="AN12" i="22"/>
  <c r="AN11" i="22" s="1"/>
  <c r="AN57" i="22" s="1"/>
  <c r="AD12" i="22"/>
  <c r="AD11" i="22" s="1"/>
  <c r="G12" i="22"/>
  <c r="G11" i="22" s="1"/>
  <c r="AS32" i="24"/>
  <c r="W32" i="24"/>
  <c r="BE38" i="22"/>
  <c r="AH12" i="22"/>
  <c r="AH11" i="22" s="1"/>
  <c r="AH57" i="22" s="1"/>
  <c r="W12" i="22"/>
  <c r="W11" i="22" s="1"/>
  <c r="W57" i="22" s="1"/>
  <c r="AY12" i="22"/>
  <c r="AY11" i="22" s="1"/>
  <c r="S12" i="22"/>
  <c r="S11" i="22" s="1"/>
  <c r="AB12" i="22"/>
  <c r="AB11" i="22" s="1"/>
  <c r="AB57" i="22" s="1"/>
  <c r="AT32" i="24"/>
  <c r="AJ12" i="22"/>
  <c r="AJ11" i="22" s="1"/>
  <c r="AJ57" i="22" s="1"/>
  <c r="C12" i="22"/>
  <c r="C11" i="22" s="1"/>
  <c r="C57" i="22" s="1"/>
  <c r="BH32" i="24"/>
  <c r="AX32" i="24"/>
  <c r="AM32" i="24"/>
  <c r="AC32" i="24"/>
  <c r="Q32" i="24"/>
  <c r="AL12" i="22"/>
  <c r="AL11" i="22" s="1"/>
  <c r="AL57" i="22" s="1"/>
  <c r="AY32" i="24"/>
  <c r="AD32" i="24"/>
  <c r="AA12" i="22"/>
  <c r="AA11" i="22" s="1"/>
  <c r="AT12" i="22"/>
  <c r="AT11" i="22" s="1"/>
  <c r="X12" i="22"/>
  <c r="X11" i="22" s="1"/>
  <c r="X57" i="22" s="1"/>
  <c r="M12" i="22"/>
  <c r="M11" i="22" s="1"/>
  <c r="AW32" i="24"/>
  <c r="AL32" i="24"/>
  <c r="AA32" i="24"/>
  <c r="AX12" i="22"/>
  <c r="AX11" i="22" s="1"/>
  <c r="Y32" i="24"/>
  <c r="R32" i="24"/>
  <c r="BG12" i="22"/>
  <c r="AU12" i="22"/>
  <c r="AU11" i="22" s="1"/>
  <c r="Z12" i="22"/>
  <c r="Z11" i="22" s="1"/>
  <c r="Z57" i="22" s="1"/>
  <c r="N12" i="22"/>
  <c r="N11" i="22" s="1"/>
  <c r="N57" i="22" s="1"/>
  <c r="AR12" i="22"/>
  <c r="AR11" i="22" s="1"/>
  <c r="AR57" i="22" s="1"/>
  <c r="K12" i="22"/>
  <c r="K11" i="22" s="1"/>
  <c r="BA32" i="24"/>
  <c r="AE32" i="24"/>
  <c r="T32" i="24"/>
  <c r="AQ32" i="24"/>
  <c r="AG32" i="24"/>
  <c r="AU32" i="24"/>
  <c r="AK32" i="24"/>
  <c r="Z32" i="24"/>
  <c r="AM12" i="22"/>
  <c r="AM11" i="22" s="1"/>
  <c r="Q12" i="22"/>
  <c r="Q11" i="22" s="1"/>
  <c r="AV12" i="22"/>
  <c r="AV11" i="22" s="1"/>
  <c r="AV57" i="22" s="1"/>
  <c r="BE32" i="24"/>
  <c r="AO32" i="24"/>
  <c r="BB12" i="22"/>
  <c r="BB11" i="22" s="1"/>
  <c r="BB57" i="22" s="1"/>
  <c r="AQ12" i="22"/>
  <c r="AQ11" i="22" s="1"/>
  <c r="AF12" i="22"/>
  <c r="AF11" i="22" s="1"/>
  <c r="V12" i="22"/>
  <c r="V11" i="22" s="1"/>
  <c r="BE12" i="22"/>
  <c r="V32" i="24"/>
  <c r="I35" i="24"/>
  <c r="E12" i="22"/>
  <c r="E11" i="22" s="1"/>
  <c r="J12" i="22"/>
  <c r="J11" i="22" s="1"/>
  <c r="S44" i="22"/>
  <c r="I12" i="22"/>
  <c r="I11" i="22" s="1"/>
  <c r="O12" i="22"/>
  <c r="O11" i="22" s="1"/>
  <c r="O57" i="22" s="1"/>
  <c r="F12" i="22"/>
  <c r="F11" i="22" s="1"/>
  <c r="E42" i="22"/>
  <c r="E42" i="24" l="1"/>
  <c r="BL38" i="24"/>
  <c r="Q41" i="23"/>
  <c r="R41" i="23" s="1"/>
  <c r="V41" i="23" s="1"/>
  <c r="Z41" i="23" s="1"/>
  <c r="AD41" i="23" s="1"/>
  <c r="AH41" i="23" s="1"/>
  <c r="AL41" i="23" s="1"/>
  <c r="AP41" i="23" s="1"/>
  <c r="AT41" i="23" s="1"/>
  <c r="AX41" i="23" s="1"/>
  <c r="AE57" i="22"/>
  <c r="BE44" i="22"/>
  <c r="AQ57" i="22"/>
  <c r="BH57" i="22"/>
  <c r="M57" i="22"/>
  <c r="AD57" i="22"/>
  <c r="V57" i="22"/>
  <c r="BE11" i="22"/>
  <c r="F57" i="22"/>
  <c r="F58" i="22" s="1"/>
  <c r="E57" i="22"/>
  <c r="I57" i="22"/>
  <c r="I60" i="22" s="1"/>
  <c r="G57" i="22"/>
  <c r="G59" i="22" s="1"/>
  <c r="AY57" i="22"/>
  <c r="AA57" i="22"/>
  <c r="AT57" i="22"/>
  <c r="L32" i="24"/>
  <c r="L35" i="24" s="1"/>
  <c r="J32" i="24"/>
  <c r="I39" i="24" s="1"/>
  <c r="AP32" i="24"/>
  <c r="AP36" i="24" s="1"/>
  <c r="BB32" i="24"/>
  <c r="BB37" i="24" s="1"/>
  <c r="AI32" i="24"/>
  <c r="AH37" i="24" s="1"/>
  <c r="F32" i="24"/>
  <c r="F42" i="24" s="1"/>
  <c r="G32" i="24"/>
  <c r="G10" i="24" s="1"/>
  <c r="M35" i="24"/>
  <c r="Q35" i="24" s="1"/>
  <c r="V36" i="24"/>
  <c r="AF57" i="22"/>
  <c r="AP57" i="22"/>
  <c r="Q57" i="22"/>
  <c r="AU57" i="22"/>
  <c r="S57" i="22"/>
  <c r="AD36" i="24"/>
  <c r="AT37" i="24"/>
  <c r="AL37" i="24"/>
  <c r="K57" i="22"/>
  <c r="AX57" i="22"/>
  <c r="BG11" i="22"/>
  <c r="AM57" i="22"/>
  <c r="J57" i="22"/>
  <c r="Z36" i="24"/>
  <c r="M37" i="24"/>
  <c r="M36" i="24"/>
  <c r="AX37" i="24"/>
  <c r="AX36" i="24"/>
  <c r="V37" i="24"/>
  <c r="Q37" i="24"/>
  <c r="Q36" i="24"/>
  <c r="BE57" i="22"/>
  <c r="BH11" i="22"/>
  <c r="U35" i="24" l="1"/>
  <c r="V35" i="24" s="1"/>
  <c r="Z35" i="24" s="1"/>
  <c r="AD35" i="24" s="1"/>
  <c r="AH35" i="24" s="1"/>
  <c r="AL35" i="24" s="1"/>
  <c r="AP35" i="24" s="1"/>
  <c r="AT35" i="24" s="1"/>
  <c r="AX35" i="24" s="1"/>
  <c r="BB35" i="24" s="1"/>
  <c r="M60" i="22"/>
  <c r="BG57" i="22"/>
  <c r="J58" i="22"/>
  <c r="N58" i="22" s="1"/>
  <c r="R58" i="22" s="1"/>
  <c r="S58" i="22" s="1"/>
  <c r="Q60" i="22"/>
  <c r="V60" i="22" s="1"/>
  <c r="Z60" i="22" s="1"/>
  <c r="AD60" i="22" s="1"/>
  <c r="AH60" i="22" s="1"/>
  <c r="AL60" i="22" s="1"/>
  <c r="AP60" i="22" s="1"/>
  <c r="AT60" i="22" s="1"/>
  <c r="AX60" i="22" s="1"/>
  <c r="BB60" i="22" s="1"/>
  <c r="K59" i="22"/>
  <c r="O59" i="22" s="1"/>
  <c r="T59" i="22" s="1"/>
  <c r="X59" i="22" s="1"/>
  <c r="AB59" i="22" s="1"/>
  <c r="AF59" i="22" s="1"/>
  <c r="AJ59" i="22" s="1"/>
  <c r="AN59" i="22" s="1"/>
  <c r="AR59" i="22" s="1"/>
  <c r="AV59" i="22" s="1"/>
  <c r="AZ59" i="22" s="1"/>
  <c r="I38" i="24"/>
  <c r="I36" i="24"/>
  <c r="AH36" i="24"/>
  <c r="BB36" i="24"/>
  <c r="I37" i="24"/>
  <c r="P35" i="24"/>
  <c r="T35" i="24" s="1"/>
  <c r="AP37" i="24"/>
  <c r="J35" i="24"/>
  <c r="N35" i="24" s="1"/>
  <c r="M38" i="24" s="1"/>
  <c r="AD37" i="24"/>
  <c r="AT36" i="24"/>
  <c r="Z37" i="24"/>
  <c r="AL36" i="24"/>
  <c r="Y35" i="24" l="1"/>
  <c r="AC35" i="24" s="1"/>
  <c r="R35" i="24"/>
  <c r="Q38" i="24" s="1"/>
  <c r="M39" i="24"/>
  <c r="W35" i="24" l="1"/>
  <c r="V38" i="24" s="1"/>
  <c r="Q39" i="24"/>
  <c r="AG35" i="24"/>
  <c r="W58" i="22"/>
  <c r="V39" i="24" l="1"/>
  <c r="AA35" i="24"/>
  <c r="Z38" i="24" s="1"/>
  <c r="AK35" i="24"/>
  <c r="AA58" i="22"/>
  <c r="AE35" i="24" l="1"/>
  <c r="AD39" i="24" s="1"/>
  <c r="Z39" i="24"/>
  <c r="AO35" i="24"/>
  <c r="AE58" i="22"/>
  <c r="AD38" i="24" l="1"/>
  <c r="AI35" i="24"/>
  <c r="AH39" i="24" s="1"/>
  <c r="AS35" i="24"/>
  <c r="AI58" i="22"/>
  <c r="AH38" i="24" l="1"/>
  <c r="AM35" i="24"/>
  <c r="AL38" i="24" s="1"/>
  <c r="AW35" i="24"/>
  <c r="AM58" i="22"/>
  <c r="AL39" i="24" l="1"/>
  <c r="AQ35" i="24"/>
  <c r="AU35" i="24" s="1"/>
  <c r="BA35" i="24"/>
  <c r="AQ58" i="22"/>
  <c r="AP38" i="24" l="1"/>
  <c r="AP39" i="24"/>
  <c r="AT39" i="24"/>
  <c r="AT38" i="24"/>
  <c r="AY35" i="24"/>
  <c r="BE35" i="24"/>
  <c r="AU58" i="22"/>
  <c r="AX38" i="24" l="1"/>
  <c r="BC35" i="24"/>
  <c r="AX39" i="24"/>
  <c r="AY58" i="22"/>
  <c r="BB38" i="24" l="1"/>
  <c r="BB39" i="24"/>
  <c r="BF13" i="24" l="1"/>
  <c r="BF32" i="24" s="1"/>
  <c r="BG13" i="24"/>
  <c r="BG32" i="24" s="1"/>
  <c r="BG35" i="24" s="1"/>
  <c r="BJ32" i="24" l="1"/>
  <c r="BL40" i="24" l="1"/>
  <c r="BL36" i="24"/>
  <c r="BI32" i="24" l="1"/>
  <c r="BL35" i="24" s="1"/>
  <c r="H32" i="24"/>
  <c r="H10" i="24" s="1"/>
  <c r="BK32" i="24" l="1"/>
  <c r="BL13" i="24"/>
  <c r="B42" i="24" l="1"/>
  <c r="BJ42" i="24" l="1"/>
  <c r="L42" i="24"/>
  <c r="T42" i="24"/>
  <c r="P42" i="24"/>
  <c r="Y42" i="24"/>
  <c r="AC42" i="24"/>
  <c r="AG42" i="24"/>
  <c r="AK42" i="24"/>
  <c r="AO42" i="24"/>
  <c r="AS42" i="24"/>
  <c r="AW42" i="24"/>
  <c r="BA42" i="24"/>
  <c r="BE42" i="24"/>
  <c r="BG42" i="24"/>
  <c r="D42" i="24"/>
</calcChain>
</file>

<file path=xl/sharedStrings.xml><?xml version="1.0" encoding="utf-8"?>
<sst xmlns="http://schemas.openxmlformats.org/spreadsheetml/2006/main" count="429" uniqueCount="226">
  <si>
    <t>Production Support</t>
  </si>
  <si>
    <t>Project Administration</t>
  </si>
  <si>
    <t>Totals</t>
  </si>
  <si>
    <t>Department of Financial Services</t>
  </si>
  <si>
    <t>Annual</t>
  </si>
  <si>
    <t>Fiscal Year to Date</t>
  </si>
  <si>
    <t>Category
(Cost Area / Contract)</t>
  </si>
  <si>
    <t xml:space="preserve">Projected </t>
  </si>
  <si>
    <t xml:space="preserve">Incurred </t>
  </si>
  <si>
    <t xml:space="preserve">Paid </t>
  </si>
  <si>
    <t>Total CF
Incurred</t>
  </si>
  <si>
    <t>Total CF
Paid</t>
  </si>
  <si>
    <t>Projected 
FYTD</t>
  </si>
  <si>
    <t>Incurred 
FYTD</t>
  </si>
  <si>
    <t>Paid
FYTD</t>
  </si>
  <si>
    <t>Balance
(Projected - Incurred)</t>
  </si>
  <si>
    <t>% Remaining</t>
  </si>
  <si>
    <t>Released</t>
  </si>
  <si>
    <t>Unreleased</t>
  </si>
  <si>
    <t>Projected</t>
  </si>
  <si>
    <t>Release Remaining</t>
  </si>
  <si>
    <t>FLAIR System Replacement (100781)</t>
  </si>
  <si>
    <t>SSI Implementation Services (FP004)</t>
  </si>
  <si>
    <t>Facilities and Maintenance (FP004)</t>
  </si>
  <si>
    <t>Production Support (FP004)</t>
  </si>
  <si>
    <t>Production Support Administration</t>
  </si>
  <si>
    <t>Oracle Software and Maintenance (FP005)</t>
  </si>
  <si>
    <t>QA Support Services</t>
  </si>
  <si>
    <t>Contingency (100819)</t>
  </si>
  <si>
    <t>Risk Management Insurance (103241)</t>
  </si>
  <si>
    <t>Running Totals</t>
  </si>
  <si>
    <t>Monthly Total Incurred/Total Projected</t>
  </si>
  <si>
    <t>Monthly Total Incurred/Total Projected (Variance)</t>
  </si>
  <si>
    <t>FYTD Total Incurred/Total Projected</t>
  </si>
  <si>
    <t>FYTD Total Incurred/Total Projected (Variance)</t>
  </si>
  <si>
    <t>Incurred</t>
  </si>
  <si>
    <t>Paid</t>
  </si>
  <si>
    <t>Total</t>
  </si>
  <si>
    <t>Footnotes:</t>
  </si>
  <si>
    <t>1</t>
  </si>
  <si>
    <t>Contractor hours were less than anticipated.</t>
  </si>
  <si>
    <t>2</t>
  </si>
  <si>
    <t>Incurred amounts were less than anticipated due to the timing of a planned purchase or acceptance of deliverables.</t>
  </si>
  <si>
    <t>3</t>
  </si>
  <si>
    <t>Incurred amounts were greater than anticipated due to the timing of a planned purchase or acceptance of deliverables.</t>
  </si>
  <si>
    <t>4</t>
  </si>
  <si>
    <t>Contractor hours were greater than anticipated.</t>
  </si>
  <si>
    <t>5</t>
  </si>
  <si>
    <t>6</t>
  </si>
  <si>
    <t>July
Projection</t>
  </si>
  <si>
    <t>July
Accepted / 
Approved</t>
  </si>
  <si>
    <t>July
Paid</t>
  </si>
  <si>
    <t>August
Projection</t>
  </si>
  <si>
    <t>August
Accepted /
Approved</t>
  </si>
  <si>
    <t>August
Paid</t>
  </si>
  <si>
    <t>September
Projection</t>
  </si>
  <si>
    <t>September
Accepted /
Approved</t>
  </si>
  <si>
    <t>September
Paid</t>
  </si>
  <si>
    <t>October
Projection</t>
  </si>
  <si>
    <t>October
Accepted /
Approved</t>
  </si>
  <si>
    <t>October
Paid</t>
  </si>
  <si>
    <t>November
Projection</t>
  </si>
  <si>
    <t>November
Accepted /
Approved</t>
  </si>
  <si>
    <t>November
Paid</t>
  </si>
  <si>
    <t>December
Projection</t>
  </si>
  <si>
    <t>December
Accepted /
Approved</t>
  </si>
  <si>
    <t>December
 Paid</t>
  </si>
  <si>
    <t>January
Projection</t>
  </si>
  <si>
    <t>January
Accepted /
Approved</t>
  </si>
  <si>
    <t>January
Paid</t>
  </si>
  <si>
    <t>February
Projection</t>
  </si>
  <si>
    <t>February
Accepted /
Approved</t>
  </si>
  <si>
    <t>February
Paid</t>
  </si>
  <si>
    <t>March
Projection</t>
  </si>
  <si>
    <t>March
Accepted /
Approved</t>
  </si>
  <si>
    <t>March
Paid</t>
  </si>
  <si>
    <t>April
Projection</t>
  </si>
  <si>
    <t>April
Accepted /
Approved</t>
  </si>
  <si>
    <t>April
Paid</t>
  </si>
  <si>
    <t>May
Projection</t>
  </si>
  <si>
    <t>May
Accepted /
Approved</t>
  </si>
  <si>
    <t>May
Paid</t>
  </si>
  <si>
    <t>June
Projection</t>
  </si>
  <si>
    <t>June
Accepted /
Approved</t>
  </si>
  <si>
    <t>June
Paid</t>
  </si>
  <si>
    <t>CF Incurred</t>
  </si>
  <si>
    <t>CF Paid</t>
  </si>
  <si>
    <t>Total
Projection</t>
  </si>
  <si>
    <t>Projected FYTD</t>
  </si>
  <si>
    <t>Ref #</t>
  </si>
  <si>
    <t>Deliverable Name</t>
  </si>
  <si>
    <t>Implementation</t>
  </si>
  <si>
    <t>Prod Supp</t>
  </si>
  <si>
    <t>Monthly Facilities Expense</t>
  </si>
  <si>
    <t>AM Services</t>
  </si>
  <si>
    <t>Oracle OCI Costs</t>
  </si>
  <si>
    <t>Support Tools Maintenance</t>
  </si>
  <si>
    <t>Support Tools Purchase</t>
  </si>
  <si>
    <t xml:space="preserve">Implementation Total: </t>
  </si>
  <si>
    <t xml:space="preserve">Production Support Facilities Total: </t>
  </si>
  <si>
    <t xml:space="preserve">Production Support (No Facilities) Total: </t>
  </si>
  <si>
    <t>Monthly Totals</t>
  </si>
  <si>
    <t>Projected YTD</t>
  </si>
  <si>
    <t>Incurred YTD</t>
  </si>
  <si>
    <t>Paid YTD</t>
  </si>
  <si>
    <t>Program</t>
  </si>
  <si>
    <t>Tech Support</t>
  </si>
  <si>
    <t>Total Projection</t>
  </si>
  <si>
    <t xml:space="preserve">Projected
FYTD
</t>
  </si>
  <si>
    <t xml:space="preserve">
Incurred
FYTD
</t>
  </si>
  <si>
    <t xml:space="preserve">
Paid
FYTD
</t>
  </si>
  <si>
    <t>Current License Tech Support</t>
  </si>
  <si>
    <t>Micro Focus International LTD - Server Express COBOL for Unix for 1 Named User</t>
  </si>
  <si>
    <t>Oracle Business Intelligence (Analytics) Server Administrator</t>
  </si>
  <si>
    <t>Oracle Business Intelligence Management Pack</t>
  </si>
  <si>
    <t>Oracle Business Intelligence Suite Foundation Edition</t>
  </si>
  <si>
    <t>Oracle Data Integrator Enterprise Edition</t>
  </si>
  <si>
    <t>Oracle Data Visualization</t>
  </si>
  <si>
    <t>Oracle Managed File Transfer</t>
  </si>
  <si>
    <t>Oracle Management Pack for Oracle Data Integrator</t>
  </si>
  <si>
    <t>Oracle SOA Management Pack Enterprise Edition</t>
  </si>
  <si>
    <t>Oracle SOA Suite for Oracle Middleware</t>
  </si>
  <si>
    <t>Oracle WebLogic Server Management Pack Enterprise Edition</t>
  </si>
  <si>
    <t>Oracle WebLogic Suite</t>
  </si>
  <si>
    <t>New License Purchase and Tech Support</t>
  </si>
  <si>
    <t>PeopleSoft Enterprise Time and Labor</t>
  </si>
  <si>
    <t>Incurred FYTD</t>
  </si>
  <si>
    <t>Paid FYTD</t>
  </si>
  <si>
    <t>Support Services</t>
  </si>
  <si>
    <t xml:space="preserve">PeopleSoft Enterprise Financials </t>
  </si>
  <si>
    <t xml:space="preserve">PeopleSoft Enterprise Treasury </t>
  </si>
  <si>
    <t>PeopleSoft Enterprise Expenses</t>
  </si>
  <si>
    <t>PeopleSoft Enterprise eSettlements</t>
  </si>
  <si>
    <t>PeopleSoft Enterprise Contracts</t>
  </si>
  <si>
    <t>PeopleSoft Enterprise Grants</t>
  </si>
  <si>
    <t>PeopleSoft Enterprise Project Costing</t>
  </si>
  <si>
    <t>PeopleSoft Enterprise Supplier Contract Management</t>
  </si>
  <si>
    <t>PeopleSoft Enterprise Purchasing</t>
  </si>
  <si>
    <t xml:space="preserve">PeopleSoft Enterprise Human Resources </t>
  </si>
  <si>
    <t xml:space="preserve">PeopleSoft Enterprise Payroll </t>
  </si>
  <si>
    <t xml:space="preserve">PeopleSoft Enterprise Time and Labor </t>
  </si>
  <si>
    <t>Additional Facilities</t>
  </si>
  <si>
    <t>Florida PALM FY 2025 - 2026 SSI Contract Detail FYTD</t>
  </si>
  <si>
    <t>July 2025</t>
  </si>
  <si>
    <t>August 2025</t>
  </si>
  <si>
    <t>September 2025</t>
  </si>
  <si>
    <t>October 2025</t>
  </si>
  <si>
    <t>November 2025</t>
  </si>
  <si>
    <t>December 2025</t>
  </si>
  <si>
    <t>January 2026</t>
  </si>
  <si>
    <t>February 2026</t>
  </si>
  <si>
    <t>March 2026</t>
  </si>
  <si>
    <t>April 2026</t>
  </si>
  <si>
    <t>May 2026</t>
  </si>
  <si>
    <t>June 2026</t>
  </si>
  <si>
    <t>Florida PALM FY 2025 - 2026 Spend Plan Summary FYTD</t>
  </si>
  <si>
    <t>CF 2025-26</t>
  </si>
  <si>
    <t xml:space="preserve">OAC (DW/BI)
- DEV: $53,219.00
- Test: $63,779.00
- DR: $94,238.00
- Production: $194,227.00 </t>
  </si>
  <si>
    <t>Project Analytics (DW/BI)</t>
  </si>
  <si>
    <t>HR Analytics (DW/BI)</t>
  </si>
  <si>
    <t>Analytics</t>
  </si>
  <si>
    <t>Oracle Financial Analytics Fusion Edition (DW/BI)</t>
  </si>
  <si>
    <t>Assignment</t>
  </si>
  <si>
    <t xml:space="preserve">Total
Projected
</t>
  </si>
  <si>
    <t>Total Purchase/ Subscription</t>
  </si>
  <si>
    <t>FY 2025-26 CF</t>
  </si>
  <si>
    <t>Quote</t>
  </si>
  <si>
    <t>Quantity/Months</t>
  </si>
  <si>
    <t>Florida PALM FY 2025 - 2026 Oracle Summary FYTD</t>
  </si>
  <si>
    <t xml:space="preserve">Completion of Mock Go-Lives (Dry Run #3) </t>
  </si>
  <si>
    <t xml:space="preserve">Completion of Disaster Recovery Testing </t>
  </si>
  <si>
    <t>Completion of Performance Testing</t>
  </si>
  <si>
    <t xml:space="preserve">Completion of Penetration Testing </t>
  </si>
  <si>
    <t xml:space="preserve">Completion of Mock Go-Lives (Dry Run #2) </t>
  </si>
  <si>
    <t>Support of UAT Segment III</t>
  </si>
  <si>
    <t>Completion of Interface Testing Segment II</t>
  </si>
  <si>
    <t>Completion of Payroll Parallel Testing</t>
  </si>
  <si>
    <t>Support of UAT Segment II</t>
  </si>
  <si>
    <t xml:space="preserve">Completion of Mock Go-Lives (Dry Run #1) </t>
  </si>
  <si>
    <t>Total Deliverable Cost FY 25-26</t>
  </si>
  <si>
    <t>Description</t>
  </si>
  <si>
    <t>Reconciles to ALRR</t>
  </si>
  <si>
    <t>Total Paid/Total Release</t>
  </si>
  <si>
    <t>Total Release/Total Appropriation</t>
  </si>
  <si>
    <t>Total Paid/Total Projected FYTD</t>
  </si>
  <si>
    <t>Total Incurred/Total Projected FYTD</t>
  </si>
  <si>
    <t>FY 2025 - 2026 Spend Plan Footnotes</t>
  </si>
  <si>
    <t>Completion of Employee Self-Service Build</t>
  </si>
  <si>
    <t>Completion of System Test DW/BI</t>
  </si>
  <si>
    <t>Completion of Mock Conversion IV</t>
  </si>
  <si>
    <t>Completion of Interface Testing Segment I</t>
  </si>
  <si>
    <t>Support of UAT Segment I</t>
  </si>
  <si>
    <t>Completion of System Test Segment III</t>
  </si>
  <si>
    <t>IM Services (Reduced Monthly by $3,715 SNow Credit)</t>
  </si>
  <si>
    <t>Solution Software Support (Reduced by $4,980 for A7 credit)</t>
  </si>
  <si>
    <t xml:space="preserve">Financials Analytics (DW/BI) </t>
  </si>
  <si>
    <t xml:space="preserve">UAT-QA D2 Standardized UAT and Automation Testing Plan </t>
  </si>
  <si>
    <t>UAT-QA D1 Project Schedule</t>
  </si>
  <si>
    <t>PALM Readiness Deliverables</t>
  </si>
  <si>
    <t>Total Projected</t>
  </si>
  <si>
    <t>Quantity</t>
  </si>
  <si>
    <t>Rate</t>
  </si>
  <si>
    <t>Item Description</t>
  </si>
  <si>
    <t>Florida PALM FY 2025 - 2026 PALM Readiness Detail FYTD</t>
  </si>
  <si>
    <t xml:space="preserve">Florida PALM-UAT </t>
  </si>
  <si>
    <t>FY 25-26 Total Appropriation</t>
  </si>
  <si>
    <t>Data Processing Services (210000)</t>
  </si>
  <si>
    <t>Florida PALM Unprojected Project Reserves</t>
  </si>
  <si>
    <t>FY 25-26 GAA Appropriated</t>
  </si>
  <si>
    <t>Salaries &amp; Benefits (010000) IRTF</t>
  </si>
  <si>
    <t>Salaries &amp; Benefits (010000) GRF</t>
  </si>
  <si>
    <t>DMS HR Transfer (107040) IRTF</t>
  </si>
  <si>
    <t>DMS HR Transfer (107040) GRF</t>
  </si>
  <si>
    <t>Completion of Mock Conversion III (UAT)</t>
  </si>
  <si>
    <t>FY 24-25 Revert &amp; Appropriated</t>
  </si>
  <si>
    <t>5,1</t>
  </si>
  <si>
    <t xml:space="preserve">Develop the Deployment and Contingency Plan </t>
  </si>
  <si>
    <t>Contractor hours projected and incurred amounts were greater than anticipated due to June 2025 hours not being projected to be incurred in July 2025.</t>
  </si>
  <si>
    <t>OAC</t>
  </si>
  <si>
    <t>Q2 Baseline Adjustment</t>
  </si>
  <si>
    <t>Q1 Baseline Adjustment</t>
  </si>
  <si>
    <t>UAT-QA D6 Final Assessment Report</t>
  </si>
  <si>
    <t>UAT-QA D5 Deployment of Streamline Testing Efforts and Regression Testing Automation</t>
  </si>
  <si>
    <t>UAT-QA D4 Report Providing Confirmation of Functional / Non-Functional Requirements and Agencies Ability to Comply with Financial Regulations</t>
  </si>
  <si>
    <t>As of September 30, 2025</t>
  </si>
  <si>
    <t xml:space="preserve">UAT-QA D3 Report Identifying Common Agency Test Scripts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</si>
</sst>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rgb="FF03304B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vertAlign val="superscript"/>
      <sz val="11"/>
      <color rgb="FF000000"/>
      <name val="Arial"/>
      <family val="2"/>
    </font>
    <font>
      <b/>
      <i/>
      <sz val="11"/>
      <color theme="1"/>
      <name val="Arial"/>
      <family val="2"/>
    </font>
    <font>
      <i/>
      <sz val="11"/>
      <color theme="1"/>
      <name val="Arial"/>
      <family val="2"/>
    </font>
    <font>
      <i/>
      <u/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6"/>
      <color theme="1"/>
      <name val="Arial"/>
      <family val="2"/>
    </font>
    <font>
      <b/>
      <sz val="20"/>
      <color rgb="FFE2E2E2"/>
      <name val="Arial"/>
      <family val="2"/>
    </font>
    <font>
      <sz val="11"/>
      <name val="Arial"/>
      <family val="2"/>
    </font>
    <font>
      <sz val="10"/>
      <name val="MS Sans Serif"/>
      <family val="2"/>
    </font>
    <font>
      <sz val="11"/>
      <color rgb="FF000000"/>
      <name val="Calibri"/>
      <family val="2"/>
    </font>
    <font>
      <i/>
      <sz val="11"/>
      <color theme="7"/>
      <name val="Arial"/>
      <family val="2"/>
    </font>
    <font>
      <sz val="10"/>
      <name val="Arial"/>
      <family val="2"/>
    </font>
    <font>
      <i/>
      <sz val="11"/>
      <name val="Arial"/>
      <family val="2"/>
    </font>
    <font>
      <sz val="10"/>
      <color theme="1"/>
      <name val="Arial"/>
      <family val="2"/>
    </font>
    <font>
      <b/>
      <sz val="11"/>
      <color theme="7" tint="0.39997558519241921"/>
      <name val="Arial"/>
      <family val="2"/>
    </font>
    <font>
      <b/>
      <sz val="12"/>
      <color theme="4" tint="0.79998168889431442"/>
      <name val="Arial"/>
      <family val="2"/>
    </font>
    <font>
      <b/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E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3304B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</fills>
  <borders count="1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double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</borders>
  <cellStyleXfs count="35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8" fillId="0" borderId="0"/>
    <xf numFmtId="43" fontId="4" fillId="0" borderId="0" applyFont="0" applyFill="0" applyBorder="0" applyAlignment="0" applyProtection="0"/>
    <xf numFmtId="0" fontId="18" fillId="0" borderId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18" fillId="0" borderId="0"/>
    <xf numFmtId="9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3" fillId="0" borderId="0" applyBorder="0"/>
    <xf numFmtId="0" fontId="25" fillId="0" borderId="0"/>
    <xf numFmtId="0" fontId="18" fillId="0" borderId="0"/>
  </cellStyleXfs>
  <cellXfs count="609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44" fontId="6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9" fillId="9" borderId="16" xfId="0" applyFont="1" applyFill="1" applyBorder="1" applyAlignment="1">
      <alignment vertical="center"/>
    </xf>
    <xf numFmtId="0" fontId="9" fillId="9" borderId="16" xfId="0" applyFont="1" applyFill="1" applyBorder="1" applyAlignment="1">
      <alignment horizontal="left" vertical="center"/>
    </xf>
    <xf numFmtId="0" fontId="9" fillId="9" borderId="40" xfId="0" applyFont="1" applyFill="1" applyBorder="1" applyAlignment="1">
      <alignment vertical="center"/>
    </xf>
    <xf numFmtId="44" fontId="9" fillId="4" borderId="2" xfId="1" applyFont="1" applyFill="1" applyBorder="1" applyAlignment="1">
      <alignment horizontal="left" vertical="center" wrapText="1"/>
    </xf>
    <xf numFmtId="44" fontId="9" fillId="4" borderId="17" xfId="1" applyFont="1" applyFill="1" applyBorder="1" applyAlignment="1">
      <alignment horizontal="left" vertical="center" wrapText="1"/>
    </xf>
    <xf numFmtId="0" fontId="13" fillId="0" borderId="45" xfId="0" applyFont="1" applyBorder="1" applyAlignment="1">
      <alignment horizontal="right"/>
    </xf>
    <xf numFmtId="0" fontId="13" fillId="15" borderId="45" xfId="0" applyFont="1" applyFill="1" applyBorder="1" applyAlignment="1">
      <alignment horizontal="right"/>
    </xf>
    <xf numFmtId="0" fontId="0" fillId="0" borderId="0" xfId="0" applyAlignment="1">
      <alignment wrapText="1"/>
    </xf>
    <xf numFmtId="49" fontId="5" fillId="0" borderId="0" xfId="0" applyNumberFormat="1" applyFont="1" applyAlignment="1">
      <alignment wrapText="1"/>
    </xf>
    <xf numFmtId="0" fontId="5" fillId="0" borderId="0" xfId="0" applyFont="1" applyAlignment="1">
      <alignment wrapText="1"/>
    </xf>
    <xf numFmtId="49" fontId="6" fillId="0" borderId="0" xfId="0" applyNumberFormat="1" applyFont="1" applyAlignment="1">
      <alignment wrapText="1"/>
    </xf>
    <xf numFmtId="0" fontId="13" fillId="0" borderId="0" xfId="0" applyFont="1" applyAlignment="1">
      <alignment horizontal="left" wrapText="1"/>
    </xf>
    <xf numFmtId="0" fontId="6" fillId="0" borderId="0" xfId="0" applyFont="1" applyAlignment="1">
      <alignment wrapText="1"/>
    </xf>
    <xf numFmtId="0" fontId="14" fillId="0" borderId="0" xfId="0" applyFont="1" applyAlignment="1">
      <alignment wrapText="1"/>
    </xf>
    <xf numFmtId="49" fontId="13" fillId="0" borderId="0" xfId="0" applyNumberFormat="1" applyFont="1" applyAlignment="1">
      <alignment horizontal="left" wrapText="1"/>
    </xf>
    <xf numFmtId="44" fontId="8" fillId="19" borderId="59" xfId="4" applyNumberFormat="1" applyFont="1" applyFill="1" applyBorder="1"/>
    <xf numFmtId="0" fontId="19" fillId="19" borderId="6" xfId="0" applyFont="1" applyFill="1" applyBorder="1" applyAlignment="1">
      <alignment horizontal="center" vertical="center"/>
    </xf>
    <xf numFmtId="0" fontId="9" fillId="9" borderId="37" xfId="0" applyFont="1" applyFill="1" applyBorder="1" applyAlignment="1">
      <alignment vertical="center"/>
    </xf>
    <xf numFmtId="0" fontId="13" fillId="0" borderId="49" xfId="0" applyFont="1" applyBorder="1" applyAlignment="1">
      <alignment horizontal="right"/>
    </xf>
    <xf numFmtId="0" fontId="13" fillId="0" borderId="57" xfId="0" applyFont="1" applyBorder="1" applyAlignment="1">
      <alignment horizontal="right"/>
    </xf>
    <xf numFmtId="44" fontId="9" fillId="22" borderId="17" xfId="1" applyFont="1" applyFill="1" applyBorder="1" applyAlignment="1">
      <alignment horizontal="right" vertical="center" wrapText="1"/>
    </xf>
    <xf numFmtId="17" fontId="9" fillId="6" borderId="8" xfId="0" applyNumberFormat="1" applyFont="1" applyFill="1" applyBorder="1" applyAlignment="1">
      <alignment vertical="center" wrapText="1"/>
    </xf>
    <xf numFmtId="17" fontId="9" fillId="6" borderId="14" xfId="0" applyNumberFormat="1" applyFont="1" applyFill="1" applyBorder="1" applyAlignment="1">
      <alignment vertical="center" wrapText="1"/>
    </xf>
    <xf numFmtId="44" fontId="15" fillId="18" borderId="4" xfId="1" applyFont="1" applyFill="1" applyBorder="1" applyAlignment="1">
      <alignment horizontal="left" vertical="center" wrapText="1"/>
    </xf>
    <xf numFmtId="0" fontId="9" fillId="9" borderId="30" xfId="0" applyFont="1" applyFill="1" applyBorder="1" applyAlignment="1">
      <alignment vertical="center"/>
    </xf>
    <xf numFmtId="44" fontId="10" fillId="0" borderId="50" xfId="1" applyFont="1" applyFill="1" applyBorder="1" applyAlignment="1">
      <alignment horizontal="left" vertical="center" wrapText="1"/>
    </xf>
    <xf numFmtId="44" fontId="10" fillId="0" borderId="48" xfId="1" applyFont="1" applyFill="1" applyBorder="1" applyAlignment="1">
      <alignment vertical="center" wrapText="1"/>
    </xf>
    <xf numFmtId="44" fontId="9" fillId="13" borderId="4" xfId="1" applyFont="1" applyFill="1" applyBorder="1" applyAlignment="1">
      <alignment horizontal="left" vertical="center" wrapText="1"/>
    </xf>
    <xf numFmtId="44" fontId="10" fillId="13" borderId="67" xfId="1" applyFont="1" applyFill="1" applyBorder="1" applyAlignment="1">
      <alignment horizontal="left" vertical="center" wrapText="1"/>
    </xf>
    <xf numFmtId="44" fontId="10" fillId="13" borderId="88" xfId="1" applyFont="1" applyFill="1" applyBorder="1" applyAlignment="1">
      <alignment horizontal="left" vertical="center" wrapText="1"/>
    </xf>
    <xf numFmtId="44" fontId="9" fillId="7" borderId="4" xfId="1" applyFont="1" applyFill="1" applyBorder="1" applyAlignment="1">
      <alignment horizontal="left" vertical="center" wrapText="1"/>
    </xf>
    <xf numFmtId="44" fontId="9" fillId="5" borderId="44" xfId="1" applyFont="1" applyFill="1" applyBorder="1" applyAlignment="1">
      <alignment horizontal="left" vertical="center" wrapText="1"/>
    </xf>
    <xf numFmtId="44" fontId="9" fillId="8" borderId="44" xfId="1" applyFont="1" applyFill="1" applyBorder="1" applyAlignment="1">
      <alignment horizontal="left" vertical="center" wrapText="1"/>
    </xf>
    <xf numFmtId="44" fontId="9" fillId="12" borderId="21" xfId="1" applyFont="1" applyFill="1" applyBorder="1" applyAlignment="1">
      <alignment horizontal="left" vertical="center" wrapText="1"/>
    </xf>
    <xf numFmtId="44" fontId="10" fillId="0" borderId="49" xfId="1" applyFont="1" applyFill="1" applyBorder="1" applyAlignment="1">
      <alignment horizontal="left" vertical="center" wrapText="1"/>
    </xf>
    <xf numFmtId="44" fontId="10" fillId="12" borderId="90" xfId="1" applyFont="1" applyFill="1" applyBorder="1" applyAlignment="1">
      <alignment horizontal="left" vertical="center" wrapText="1"/>
    </xf>
    <xf numFmtId="44" fontId="10" fillId="12" borderId="54" xfId="1" applyFont="1" applyFill="1" applyBorder="1" applyAlignment="1">
      <alignment horizontal="left" vertical="center" wrapText="1"/>
    </xf>
    <xf numFmtId="44" fontId="9" fillId="6" borderId="21" xfId="1" applyFont="1" applyFill="1" applyBorder="1" applyAlignment="1">
      <alignment horizontal="left" vertical="center" wrapText="1"/>
    </xf>
    <xf numFmtId="44" fontId="9" fillId="14" borderId="44" xfId="1" applyFont="1" applyFill="1" applyBorder="1" applyAlignment="1">
      <alignment horizontal="left" vertical="center" wrapText="1"/>
    </xf>
    <xf numFmtId="44" fontId="10" fillId="0" borderId="49" xfId="1" applyFont="1" applyFill="1" applyBorder="1" applyAlignment="1">
      <alignment vertical="center" wrapText="1"/>
    </xf>
    <xf numFmtId="44" fontId="10" fillId="0" borderId="50" xfId="1" applyFont="1" applyFill="1" applyBorder="1" applyAlignment="1">
      <alignment vertical="center" wrapText="1"/>
    </xf>
    <xf numFmtId="0" fontId="12" fillId="0" borderId="53" xfId="0" applyFont="1" applyBorder="1" applyAlignment="1">
      <alignment wrapText="1"/>
    </xf>
    <xf numFmtId="44" fontId="10" fillId="12" borderId="49" xfId="1" applyFont="1" applyFill="1" applyBorder="1" applyAlignment="1">
      <alignment horizontal="left" vertical="center" wrapText="1"/>
    </xf>
    <xf numFmtId="44" fontId="10" fillId="13" borderId="50" xfId="1" applyFont="1" applyFill="1" applyBorder="1" applyAlignment="1">
      <alignment horizontal="left" vertical="center" wrapText="1"/>
    </xf>
    <xf numFmtId="0" fontId="8" fillId="0" borderId="0" xfId="0" applyFont="1" applyAlignment="1">
      <alignment wrapText="1"/>
    </xf>
    <xf numFmtId="0" fontId="8" fillId="6" borderId="45" xfId="0" applyFont="1" applyFill="1" applyBorder="1" applyAlignment="1">
      <alignment horizontal="center" wrapText="1"/>
    </xf>
    <xf numFmtId="44" fontId="8" fillId="12" borderId="45" xfId="0" applyNumberFormat="1" applyFont="1" applyFill="1" applyBorder="1" applyAlignment="1">
      <alignment horizontal="center" wrapText="1"/>
    </xf>
    <xf numFmtId="44" fontId="8" fillId="12" borderId="45" xfId="0" applyNumberFormat="1" applyFont="1" applyFill="1" applyBorder="1" applyAlignment="1">
      <alignment horizontal="center"/>
    </xf>
    <xf numFmtId="0" fontId="8" fillId="5" borderId="36" xfId="0" applyFont="1" applyFill="1" applyBorder="1" applyAlignment="1">
      <alignment horizontal="center" wrapText="1"/>
    </xf>
    <xf numFmtId="0" fontId="8" fillId="7" borderId="34" xfId="0" applyFont="1" applyFill="1" applyBorder="1" applyAlignment="1">
      <alignment horizontal="center" wrapText="1"/>
    </xf>
    <xf numFmtId="44" fontId="8" fillId="11" borderId="36" xfId="0" applyNumberFormat="1" applyFont="1" applyFill="1" applyBorder="1" applyAlignment="1">
      <alignment horizontal="center" wrapText="1"/>
    </xf>
    <xf numFmtId="44" fontId="8" fillId="13" borderId="34" xfId="0" applyNumberFormat="1" applyFont="1" applyFill="1" applyBorder="1" applyAlignment="1">
      <alignment horizontal="center" wrapText="1"/>
    </xf>
    <xf numFmtId="44" fontId="8" fillId="11" borderId="36" xfId="0" applyNumberFormat="1" applyFont="1" applyFill="1" applyBorder="1" applyAlignment="1">
      <alignment horizontal="center"/>
    </xf>
    <xf numFmtId="44" fontId="8" fillId="13" borderId="34" xfId="0" applyNumberFormat="1" applyFont="1" applyFill="1" applyBorder="1" applyAlignment="1">
      <alignment horizontal="center"/>
    </xf>
    <xf numFmtId="0" fontId="8" fillId="5" borderId="36" xfId="0" applyFont="1" applyFill="1" applyBorder="1" applyAlignment="1">
      <alignment horizontal="center" vertical="center" wrapText="1"/>
    </xf>
    <xf numFmtId="0" fontId="8" fillId="6" borderId="45" xfId="0" applyFont="1" applyFill="1" applyBorder="1" applyAlignment="1">
      <alignment horizontal="center" vertical="center" wrapText="1"/>
    </xf>
    <xf numFmtId="0" fontId="8" fillId="7" borderId="34" xfId="0" applyFont="1" applyFill="1" applyBorder="1" applyAlignment="1">
      <alignment horizontal="center" vertical="center" wrapText="1"/>
    </xf>
    <xf numFmtId="44" fontId="9" fillId="26" borderId="44" xfId="1" applyFont="1" applyFill="1" applyBorder="1" applyAlignment="1">
      <alignment horizontal="left" vertical="center" wrapText="1"/>
    </xf>
    <xf numFmtId="44" fontId="7" fillId="0" borderId="0" xfId="0" applyNumberFormat="1" applyFont="1" applyAlignment="1">
      <alignment horizontal="center"/>
    </xf>
    <xf numFmtId="44" fontId="6" fillId="0" borderId="0" xfId="0" applyNumberFormat="1" applyFont="1" applyAlignment="1">
      <alignment horizontal="center"/>
    </xf>
    <xf numFmtId="0" fontId="8" fillId="0" borderId="25" xfId="0" applyFont="1" applyBorder="1"/>
    <xf numFmtId="0" fontId="8" fillId="4" borderId="34" xfId="0" applyFont="1" applyFill="1" applyBorder="1" applyAlignment="1">
      <alignment wrapText="1"/>
    </xf>
    <xf numFmtId="0" fontId="8" fillId="10" borderId="34" xfId="0" applyFont="1" applyFill="1" applyBorder="1" applyAlignment="1">
      <alignment wrapText="1"/>
    </xf>
    <xf numFmtId="0" fontId="17" fillId="10" borderId="34" xfId="0" applyFont="1" applyFill="1" applyBorder="1" applyAlignment="1">
      <alignment wrapText="1"/>
    </xf>
    <xf numFmtId="0" fontId="8" fillId="10" borderId="28" xfId="0" applyFont="1" applyFill="1" applyBorder="1" applyAlignment="1">
      <alignment horizontal="right"/>
    </xf>
    <xf numFmtId="44" fontId="8" fillId="11" borderId="27" xfId="0" applyNumberFormat="1" applyFont="1" applyFill="1" applyBorder="1" applyAlignment="1">
      <alignment horizontal="center" wrapText="1"/>
    </xf>
    <xf numFmtId="44" fontId="13" fillId="0" borderId="36" xfId="0" applyNumberFormat="1" applyFont="1" applyBorder="1" applyAlignment="1">
      <alignment horizontal="center"/>
    </xf>
    <xf numFmtId="44" fontId="13" fillId="0" borderId="45" xfId="0" applyNumberFormat="1" applyFont="1" applyBorder="1" applyAlignment="1">
      <alignment horizontal="center"/>
    </xf>
    <xf numFmtId="44" fontId="13" fillId="0" borderId="34" xfId="0" applyNumberFormat="1" applyFont="1" applyBorder="1" applyAlignment="1">
      <alignment horizontal="center"/>
    </xf>
    <xf numFmtId="0" fontId="13" fillId="0" borderId="0" xfId="0" applyFont="1"/>
    <xf numFmtId="0" fontId="26" fillId="0" borderId="34" xfId="0" applyFont="1" applyBorder="1" applyAlignment="1">
      <alignment horizontal="left" wrapText="1" indent="2"/>
    </xf>
    <xf numFmtId="44" fontId="26" fillId="0" borderId="39" xfId="0" applyNumberFormat="1" applyFont="1" applyBorder="1" applyAlignment="1">
      <alignment wrapText="1"/>
    </xf>
    <xf numFmtId="44" fontId="13" fillId="0" borderId="27" xfId="0" applyNumberFormat="1" applyFont="1" applyBorder="1" applyAlignment="1">
      <alignment horizontal="center"/>
    </xf>
    <xf numFmtId="0" fontId="8" fillId="5" borderId="27" xfId="0" applyFont="1" applyFill="1" applyBorder="1" applyAlignment="1">
      <alignment horizontal="center" vertical="center" wrapText="1"/>
    </xf>
    <xf numFmtId="44" fontId="8" fillId="11" borderId="27" xfId="0" applyNumberFormat="1" applyFont="1" applyFill="1" applyBorder="1" applyAlignment="1">
      <alignment horizontal="center"/>
    </xf>
    <xf numFmtId="44" fontId="8" fillId="10" borderId="36" xfId="0" applyNumberFormat="1" applyFont="1" applyFill="1" applyBorder="1" applyAlignment="1">
      <alignment wrapText="1"/>
    </xf>
    <xf numFmtId="44" fontId="17" fillId="10" borderId="36" xfId="0" applyNumberFormat="1" applyFont="1" applyFill="1" applyBorder="1" applyAlignment="1">
      <alignment wrapText="1"/>
    </xf>
    <xf numFmtId="44" fontId="17" fillId="10" borderId="39" xfId="0" applyNumberFormat="1" applyFont="1" applyFill="1" applyBorder="1" applyAlignment="1">
      <alignment wrapText="1"/>
    </xf>
    <xf numFmtId="0" fontId="8" fillId="15" borderId="90" xfId="0" applyFont="1" applyFill="1" applyBorder="1" applyAlignment="1">
      <alignment horizontal="right"/>
    </xf>
    <xf numFmtId="44" fontId="21" fillId="0" borderId="39" xfId="0" applyNumberFormat="1" applyFont="1" applyBorder="1" applyAlignment="1">
      <alignment wrapText="1"/>
    </xf>
    <xf numFmtId="0" fontId="8" fillId="27" borderId="0" xfId="0" applyFont="1" applyFill="1" applyAlignment="1">
      <alignment horizontal="center"/>
    </xf>
    <xf numFmtId="0" fontId="8" fillId="27" borderId="60" xfId="0" applyFont="1" applyFill="1" applyBorder="1"/>
    <xf numFmtId="44" fontId="8" fillId="27" borderId="91" xfId="0" applyNumberFormat="1" applyFont="1" applyFill="1" applyBorder="1" applyAlignment="1">
      <alignment horizontal="left" vertical="center"/>
    </xf>
    <xf numFmtId="44" fontId="8" fillId="27" borderId="94" xfId="0" applyNumberFormat="1" applyFont="1" applyFill="1" applyBorder="1" applyAlignment="1">
      <alignment horizontal="left" vertical="center" wrapText="1"/>
    </xf>
    <xf numFmtId="44" fontId="8" fillId="27" borderId="0" xfId="4" applyNumberFormat="1" applyFont="1" applyFill="1" applyBorder="1" applyAlignment="1">
      <alignment horizontal="left"/>
    </xf>
    <xf numFmtId="44" fontId="8" fillId="27" borderId="100" xfId="4" applyNumberFormat="1" applyFont="1" applyFill="1" applyBorder="1" applyAlignment="1">
      <alignment horizontal="left"/>
    </xf>
    <xf numFmtId="0" fontId="8" fillId="15" borderId="86" xfId="0" applyFont="1" applyFill="1" applyBorder="1" applyAlignment="1">
      <alignment horizontal="right"/>
    </xf>
    <xf numFmtId="0" fontId="8" fillId="0" borderId="47" xfId="0" applyFont="1" applyBorder="1"/>
    <xf numFmtId="44" fontId="8" fillId="13" borderId="46" xfId="0" applyNumberFormat="1" applyFont="1" applyFill="1" applyBorder="1" applyAlignment="1">
      <alignment horizontal="center" wrapText="1"/>
    </xf>
    <xf numFmtId="44" fontId="13" fillId="0" borderId="46" xfId="0" applyNumberFormat="1" applyFont="1" applyBorder="1" applyAlignment="1">
      <alignment horizontal="center"/>
    </xf>
    <xf numFmtId="44" fontId="8" fillId="13" borderId="46" xfId="0" applyNumberFormat="1" applyFont="1" applyFill="1" applyBorder="1" applyAlignment="1">
      <alignment horizontal="center"/>
    </xf>
    <xf numFmtId="44" fontId="15" fillId="27" borderId="100" xfId="4" applyNumberFormat="1" applyFont="1" applyFill="1" applyBorder="1" applyAlignment="1">
      <alignment horizontal="left"/>
    </xf>
    <xf numFmtId="44" fontId="15" fillId="26" borderId="79" xfId="4" applyNumberFormat="1" applyFont="1" applyFill="1" applyBorder="1"/>
    <xf numFmtId="44" fontId="15" fillId="18" borderId="98" xfId="4" applyNumberFormat="1" applyFont="1" applyFill="1" applyBorder="1"/>
    <xf numFmtId="44" fontId="8" fillId="12" borderId="46" xfId="0" applyNumberFormat="1" applyFont="1" applyFill="1" applyBorder="1" applyAlignment="1">
      <alignment horizontal="center"/>
    </xf>
    <xf numFmtId="44" fontId="8" fillId="12" borderId="46" xfId="0" applyNumberFormat="1" applyFont="1" applyFill="1" applyBorder="1" applyAlignment="1">
      <alignment horizontal="center" wrapText="1"/>
    </xf>
    <xf numFmtId="44" fontId="21" fillId="13" borderId="76" xfId="4" applyNumberFormat="1" applyFont="1" applyFill="1" applyBorder="1" applyAlignment="1">
      <alignment horizontal="left"/>
    </xf>
    <xf numFmtId="44" fontId="21" fillId="13" borderId="76" xfId="4" applyNumberFormat="1" applyFont="1" applyFill="1" applyBorder="1"/>
    <xf numFmtId="44" fontId="21" fillId="13" borderId="114" xfId="4" applyNumberFormat="1" applyFont="1" applyFill="1" applyBorder="1"/>
    <xf numFmtId="44" fontId="21" fillId="12" borderId="76" xfId="4" applyNumberFormat="1" applyFont="1" applyFill="1" applyBorder="1" applyAlignment="1">
      <alignment horizontal="left"/>
    </xf>
    <xf numFmtId="44" fontId="21" fillId="12" borderId="114" xfId="4" applyNumberFormat="1" applyFont="1" applyFill="1" applyBorder="1" applyAlignment="1">
      <alignment horizontal="left"/>
    </xf>
    <xf numFmtId="44" fontId="8" fillId="19" borderId="83" xfId="1" applyFont="1" applyFill="1" applyBorder="1"/>
    <xf numFmtId="44" fontId="8" fillId="17" borderId="58" xfId="1" applyFont="1" applyFill="1" applyBorder="1"/>
    <xf numFmtId="44" fontId="8" fillId="20" borderId="79" xfId="4" applyNumberFormat="1" applyFont="1" applyFill="1" applyBorder="1"/>
    <xf numFmtId="0" fontId="8" fillId="15" borderId="87" xfId="0" applyFont="1" applyFill="1" applyBorder="1" applyAlignment="1">
      <alignment horizontal="center"/>
    </xf>
    <xf numFmtId="44" fontId="8" fillId="15" borderId="102" xfId="0" applyNumberFormat="1" applyFont="1" applyFill="1" applyBorder="1" applyAlignment="1">
      <alignment horizontal="center" vertical="center"/>
    </xf>
    <xf numFmtId="44" fontId="8" fillId="28" borderId="119" xfId="4" applyNumberFormat="1" applyFont="1" applyFill="1" applyBorder="1"/>
    <xf numFmtId="44" fontId="8" fillId="2" borderId="116" xfId="4" applyNumberFormat="1" applyFont="1" applyFill="1" applyBorder="1" applyAlignment="1">
      <alignment horizontal="left"/>
    </xf>
    <xf numFmtId="44" fontId="8" fillId="13" borderId="117" xfId="4" applyNumberFormat="1" applyFont="1" applyFill="1" applyBorder="1"/>
    <xf numFmtId="44" fontId="17" fillId="12" borderId="117" xfId="4" applyNumberFormat="1" applyFont="1" applyFill="1" applyBorder="1" applyAlignment="1">
      <alignment horizontal="left"/>
    </xf>
    <xf numFmtId="44" fontId="17" fillId="13" borderId="120" xfId="4" applyNumberFormat="1" applyFont="1" applyFill="1" applyBorder="1"/>
    <xf numFmtId="44" fontId="8" fillId="15" borderId="90" xfId="4" applyNumberFormat="1" applyFont="1" applyFill="1" applyBorder="1"/>
    <xf numFmtId="0" fontId="8" fillId="15" borderId="89" xfId="0" applyFont="1" applyFill="1" applyBorder="1" applyAlignment="1">
      <alignment horizontal="center"/>
    </xf>
    <xf numFmtId="44" fontId="8" fillId="15" borderId="13" xfId="0" applyNumberFormat="1" applyFont="1" applyFill="1" applyBorder="1" applyAlignment="1">
      <alignment horizontal="center" vertical="center"/>
    </xf>
    <xf numFmtId="44" fontId="8" fillId="28" borderId="123" xfId="4" applyNumberFormat="1" applyFont="1" applyFill="1" applyBorder="1"/>
    <xf numFmtId="44" fontId="8" fillId="2" borderId="124" xfId="4" applyNumberFormat="1" applyFont="1" applyFill="1" applyBorder="1" applyAlignment="1">
      <alignment horizontal="left"/>
    </xf>
    <xf numFmtId="44" fontId="8" fillId="13" borderId="118" xfId="4" applyNumberFormat="1" applyFont="1" applyFill="1" applyBorder="1"/>
    <xf numFmtId="44" fontId="17" fillId="12" borderId="118" xfId="4" applyNumberFormat="1" applyFont="1" applyFill="1" applyBorder="1" applyAlignment="1">
      <alignment horizontal="left"/>
    </xf>
    <xf numFmtId="44" fontId="17" fillId="13" borderId="121" xfId="4" applyNumberFormat="1" applyFont="1" applyFill="1" applyBorder="1"/>
    <xf numFmtId="44" fontId="8" fillId="19" borderId="79" xfId="0" applyNumberFormat="1" applyFont="1" applyFill="1" applyBorder="1" applyAlignment="1">
      <alignment horizontal="center" vertical="center"/>
    </xf>
    <xf numFmtId="0" fontId="15" fillId="25" borderId="46" xfId="0" applyFont="1" applyFill="1" applyBorder="1" applyAlignment="1">
      <alignment horizontal="center" vertical="center" wrapText="1"/>
    </xf>
    <xf numFmtId="0" fontId="15" fillId="23" borderId="46" xfId="0" applyFont="1" applyFill="1" applyBorder="1" applyAlignment="1">
      <alignment horizontal="center" vertical="center" wrapText="1"/>
    </xf>
    <xf numFmtId="0" fontId="8" fillId="15" borderId="48" xfId="0" applyFont="1" applyFill="1" applyBorder="1" applyAlignment="1">
      <alignment horizontal="center"/>
    </xf>
    <xf numFmtId="0" fontId="8" fillId="15" borderId="49" xfId="0" applyFont="1" applyFill="1" applyBorder="1" applyAlignment="1">
      <alignment horizontal="right"/>
    </xf>
    <xf numFmtId="44" fontId="8" fillId="15" borderId="26" xfId="0" applyNumberFormat="1" applyFont="1" applyFill="1" applyBorder="1" applyAlignment="1">
      <alignment horizontal="center" vertical="center"/>
    </xf>
    <xf numFmtId="44" fontId="8" fillId="28" borderId="126" xfId="4" applyNumberFormat="1" applyFont="1" applyFill="1" applyBorder="1"/>
    <xf numFmtId="44" fontId="8" fillId="2" borderId="96" xfId="4" applyNumberFormat="1" applyFont="1" applyFill="1" applyBorder="1" applyAlignment="1">
      <alignment horizontal="left"/>
    </xf>
    <xf numFmtId="44" fontId="8" fillId="13" borderId="125" xfId="4" applyNumberFormat="1" applyFont="1" applyFill="1" applyBorder="1"/>
    <xf numFmtId="44" fontId="17" fillId="12" borderId="125" xfId="4" applyNumberFormat="1" applyFont="1" applyFill="1" applyBorder="1" applyAlignment="1">
      <alignment horizontal="left"/>
    </xf>
    <xf numFmtId="44" fontId="17" fillId="13" borderId="97" xfId="4" applyNumberFormat="1" applyFont="1" applyFill="1" applyBorder="1"/>
    <xf numFmtId="0" fontId="8" fillId="6" borderId="33" xfId="0" applyFont="1" applyFill="1" applyBorder="1" applyAlignment="1">
      <alignment horizontal="center" vertical="center" wrapText="1"/>
    </xf>
    <xf numFmtId="44" fontId="8" fillId="12" borderId="33" xfId="0" applyNumberFormat="1" applyFont="1" applyFill="1" applyBorder="1" applyAlignment="1">
      <alignment horizontal="center" wrapText="1"/>
    </xf>
    <xf numFmtId="44" fontId="13" fillId="0" borderId="33" xfId="0" applyNumberFormat="1" applyFont="1" applyBorder="1" applyAlignment="1">
      <alignment horizontal="center"/>
    </xf>
    <xf numFmtId="44" fontId="8" fillId="12" borderId="33" xfId="0" applyNumberFormat="1" applyFont="1" applyFill="1" applyBorder="1" applyAlignment="1">
      <alignment horizontal="center"/>
    </xf>
    <xf numFmtId="0" fontId="8" fillId="7" borderId="45" xfId="0" applyFont="1" applyFill="1" applyBorder="1" applyAlignment="1">
      <alignment horizontal="center" vertical="center" wrapText="1"/>
    </xf>
    <xf numFmtId="9" fontId="9" fillId="14" borderId="20" xfId="2" applyFont="1" applyFill="1" applyBorder="1" applyAlignment="1">
      <alignment horizontal="center" vertical="center" wrapText="1"/>
    </xf>
    <xf numFmtId="9" fontId="10" fillId="0" borderId="28" xfId="2" applyFont="1" applyFill="1" applyBorder="1" applyAlignment="1">
      <alignment horizontal="center" vertical="center" wrapText="1"/>
    </xf>
    <xf numFmtId="9" fontId="10" fillId="14" borderId="25" xfId="2" applyFont="1" applyFill="1" applyBorder="1" applyAlignment="1">
      <alignment horizontal="center" vertical="center" wrapText="1"/>
    </xf>
    <xf numFmtId="9" fontId="10" fillId="14" borderId="28" xfId="2" applyFont="1" applyFill="1" applyBorder="1" applyAlignment="1">
      <alignment horizontal="center" vertical="center" wrapText="1"/>
    </xf>
    <xf numFmtId="9" fontId="10" fillId="14" borderId="55" xfId="2" applyFont="1" applyFill="1" applyBorder="1" applyAlignment="1">
      <alignment horizontal="center" vertical="center" wrapText="1"/>
    </xf>
    <xf numFmtId="9" fontId="9" fillId="8" borderId="20" xfId="2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0" fillId="21" borderId="70" xfId="0" applyFont="1" applyFill="1" applyBorder="1" applyAlignment="1">
      <alignment horizontal="center"/>
    </xf>
    <xf numFmtId="0" fontId="20" fillId="21" borderId="71" xfId="0" applyFont="1" applyFill="1" applyBorder="1" applyAlignment="1">
      <alignment horizontal="center"/>
    </xf>
    <xf numFmtId="44" fontId="9" fillId="5" borderId="12" xfId="1" applyFont="1" applyFill="1" applyBorder="1" applyAlignment="1">
      <alignment horizontal="left" vertical="center" wrapText="1"/>
    </xf>
    <xf numFmtId="44" fontId="9" fillId="6" borderId="13" xfId="1" applyFont="1" applyFill="1" applyBorder="1" applyAlignment="1">
      <alignment vertical="center" wrapText="1"/>
    </xf>
    <xf numFmtId="44" fontId="9" fillId="6" borderId="14" xfId="1" applyFont="1" applyFill="1" applyBorder="1" applyAlignment="1">
      <alignment vertical="center" wrapText="1"/>
    </xf>
    <xf numFmtId="44" fontId="9" fillId="7" borderId="15" xfId="1" applyFont="1" applyFill="1" applyBorder="1" applyAlignment="1">
      <alignment horizontal="left" vertical="center" wrapText="1"/>
    </xf>
    <xf numFmtId="0" fontId="3" fillId="0" borderId="0" xfId="0" applyFont="1" applyAlignment="1">
      <alignment wrapText="1"/>
    </xf>
    <xf numFmtId="49" fontId="3" fillId="0" borderId="0" xfId="0" applyNumberFormat="1" applyFont="1" applyAlignment="1">
      <alignment wrapText="1"/>
    </xf>
    <xf numFmtId="49" fontId="3" fillId="0" borderId="45" xfId="0" quotePrefix="1" applyNumberFormat="1" applyFont="1" applyBorder="1" applyAlignment="1">
      <alignment horizontal="center" vertical="top" wrapText="1"/>
    </xf>
    <xf numFmtId="0" fontId="3" fillId="0" borderId="53" xfId="0" applyFont="1" applyBorder="1" applyAlignment="1">
      <alignment vertical="top" wrapText="1"/>
    </xf>
    <xf numFmtId="44" fontId="26" fillId="0" borderId="36" xfId="0" applyNumberFormat="1" applyFont="1" applyBorder="1" applyAlignment="1">
      <alignment wrapText="1"/>
    </xf>
    <xf numFmtId="44" fontId="26" fillId="0" borderId="46" xfId="0" applyNumberFormat="1" applyFont="1" applyBorder="1" applyAlignment="1">
      <alignment wrapText="1"/>
    </xf>
    <xf numFmtId="44" fontId="21" fillId="0" borderId="36" xfId="0" applyNumberFormat="1" applyFont="1" applyBorder="1" applyAlignment="1">
      <alignment wrapText="1"/>
    </xf>
    <xf numFmtId="44" fontId="9" fillId="10" borderId="2" xfId="1" applyFont="1" applyFill="1" applyBorder="1" applyAlignment="1">
      <alignment horizontal="left" vertical="center" wrapText="1"/>
    </xf>
    <xf numFmtId="44" fontId="9" fillId="10" borderId="17" xfId="1" applyFont="1" applyFill="1" applyBorder="1" applyAlignment="1">
      <alignment horizontal="left" vertical="center" wrapText="1"/>
    </xf>
    <xf numFmtId="44" fontId="10" fillId="0" borderId="48" xfId="1" applyFont="1" applyFill="1" applyBorder="1" applyAlignment="1">
      <alignment horizontal="left" vertical="center" wrapText="1"/>
    </xf>
    <xf numFmtId="44" fontId="9" fillId="10" borderId="37" xfId="1" applyFont="1" applyFill="1" applyBorder="1" applyAlignment="1">
      <alignment horizontal="left" vertical="center" wrapText="1"/>
    </xf>
    <xf numFmtId="44" fontId="9" fillId="10" borderId="103" xfId="1" applyFont="1" applyFill="1" applyBorder="1" applyAlignment="1">
      <alignment horizontal="left" vertical="center" wrapText="1"/>
    </xf>
    <xf numFmtId="44" fontId="10" fillId="14" borderId="87" xfId="1" applyFont="1" applyFill="1" applyBorder="1" applyAlignment="1">
      <alignment horizontal="left" vertical="center" wrapText="1"/>
    </xf>
    <xf numFmtId="44" fontId="9" fillId="10" borderId="22" xfId="1" applyFont="1" applyFill="1" applyBorder="1" applyAlignment="1">
      <alignment horizontal="left" vertical="center" wrapText="1"/>
    </xf>
    <xf numFmtId="44" fontId="9" fillId="10" borderId="30" xfId="1" applyFont="1" applyFill="1" applyBorder="1" applyAlignment="1">
      <alignment horizontal="left" vertical="center" wrapText="1"/>
    </xf>
    <xf numFmtId="44" fontId="10" fillId="14" borderId="48" xfId="1" applyFont="1" applyFill="1" applyBorder="1" applyAlignment="1">
      <alignment horizontal="left" vertical="center" wrapText="1"/>
    </xf>
    <xf numFmtId="44" fontId="9" fillId="10" borderId="16" xfId="1" applyFont="1" applyFill="1" applyBorder="1" applyAlignment="1">
      <alignment horizontal="left" vertical="center" wrapText="1"/>
    </xf>
    <xf numFmtId="44" fontId="9" fillId="10" borderId="32" xfId="1" applyFont="1" applyFill="1" applyBorder="1" applyAlignment="1">
      <alignment horizontal="left" vertical="center" wrapText="1"/>
    </xf>
    <xf numFmtId="44" fontId="10" fillId="14" borderId="56" xfId="1" applyFont="1" applyFill="1" applyBorder="1" applyAlignment="1">
      <alignment horizontal="left" vertical="center" wrapText="1"/>
    </xf>
    <xf numFmtId="0" fontId="10" fillId="0" borderId="16" xfId="0" applyFont="1" applyBorder="1" applyAlignment="1">
      <alignment vertical="center"/>
    </xf>
    <xf numFmtId="44" fontId="9" fillId="11" borderId="2" xfId="1" applyFont="1" applyFill="1" applyBorder="1" applyAlignment="1">
      <alignment vertical="center" wrapText="1"/>
    </xf>
    <xf numFmtId="44" fontId="10" fillId="0" borderId="33" xfId="1" applyFont="1" applyFill="1" applyBorder="1" applyAlignment="1">
      <alignment vertical="center" wrapText="1"/>
    </xf>
    <xf numFmtId="0" fontId="11" fillId="0" borderId="27" xfId="1" quotePrefix="1" applyNumberFormat="1" applyFont="1" applyFill="1" applyBorder="1" applyAlignment="1">
      <alignment vertical="center" wrapText="1"/>
    </xf>
    <xf numFmtId="44" fontId="10" fillId="0" borderId="34" xfId="1" applyFont="1" applyFill="1" applyBorder="1" applyAlignment="1">
      <alignment vertical="center" wrapText="1"/>
    </xf>
    <xf numFmtId="44" fontId="21" fillId="7" borderId="39" xfId="1" applyFont="1" applyFill="1" applyBorder="1" applyAlignment="1">
      <alignment vertical="center" wrapText="1"/>
    </xf>
    <xf numFmtId="44" fontId="9" fillId="12" borderId="18" xfId="1" applyFont="1" applyFill="1" applyBorder="1" applyAlignment="1">
      <alignment vertical="center" wrapText="1"/>
    </xf>
    <xf numFmtId="44" fontId="9" fillId="12" borderId="19" xfId="1" applyFont="1" applyFill="1" applyBorder="1" applyAlignment="1">
      <alignment vertical="center" wrapText="1"/>
    </xf>
    <xf numFmtId="44" fontId="9" fillId="13" borderId="3" xfId="1" applyFont="1" applyFill="1" applyBorder="1" applyAlignment="1">
      <alignment vertical="center" wrapText="1"/>
    </xf>
    <xf numFmtId="44" fontId="21" fillId="0" borderId="39" xfId="1" applyFont="1" applyFill="1" applyBorder="1" applyAlignment="1">
      <alignment vertical="center" wrapText="1"/>
    </xf>
    <xf numFmtId="44" fontId="17" fillId="7" borderId="38" xfId="1" applyFont="1" applyFill="1" applyBorder="1" applyAlignment="1">
      <alignment vertical="center" wrapText="1"/>
    </xf>
    <xf numFmtId="44" fontId="10" fillId="0" borderId="46" xfId="1" applyFont="1" applyFill="1" applyBorder="1" applyAlignment="1">
      <alignment vertical="center" wrapText="1"/>
    </xf>
    <xf numFmtId="44" fontId="10" fillId="0" borderId="36" xfId="1" applyFont="1" applyFill="1" applyBorder="1" applyAlignment="1">
      <alignment vertical="center" wrapText="1"/>
    </xf>
    <xf numFmtId="44" fontId="9" fillId="11" borderId="44" xfId="1" applyFont="1" applyFill="1" applyBorder="1" applyAlignment="1">
      <alignment vertical="center" wrapText="1"/>
    </xf>
    <xf numFmtId="44" fontId="10" fillId="11" borderId="36" xfId="1" applyFont="1" applyFill="1" applyBorder="1" applyAlignment="1">
      <alignment vertical="center" wrapText="1"/>
    </xf>
    <xf numFmtId="44" fontId="10" fillId="11" borderId="48" xfId="1" applyFont="1" applyFill="1" applyBorder="1" applyAlignment="1">
      <alignment vertical="center" wrapText="1"/>
    </xf>
    <xf numFmtId="44" fontId="10" fillId="11" borderId="87" xfId="1" applyFont="1" applyFill="1" applyBorder="1" applyAlignment="1">
      <alignment vertical="center" wrapText="1"/>
    </xf>
    <xf numFmtId="44" fontId="10" fillId="11" borderId="45" xfId="1" applyFont="1" applyFill="1" applyBorder="1" applyAlignment="1">
      <alignment vertical="center" wrapText="1"/>
    </xf>
    <xf numFmtId="44" fontId="21" fillId="7" borderId="50" xfId="1" applyFont="1" applyFill="1" applyBorder="1" applyAlignment="1">
      <alignment vertical="center" wrapText="1"/>
    </xf>
    <xf numFmtId="44" fontId="10" fillId="0" borderId="32" xfId="1" applyFont="1" applyFill="1" applyBorder="1" applyAlignment="1">
      <alignment vertical="center" wrapText="1"/>
    </xf>
    <xf numFmtId="44" fontId="10" fillId="0" borderId="122" xfId="1" applyFont="1" applyFill="1" applyBorder="1" applyAlignment="1">
      <alignment vertical="center" wrapText="1"/>
    </xf>
    <xf numFmtId="44" fontId="21" fillId="7" borderId="67" xfId="1" applyFont="1" applyFill="1" applyBorder="1" applyAlignment="1">
      <alignment vertical="center" wrapText="1"/>
    </xf>
    <xf numFmtId="44" fontId="9" fillId="16" borderId="44" xfId="1" applyFont="1" applyFill="1" applyBorder="1" applyAlignment="1">
      <alignment vertical="center" wrapText="1"/>
    </xf>
    <xf numFmtId="44" fontId="21" fillId="0" borderId="25" xfId="1" applyFont="1" applyFill="1" applyBorder="1" applyAlignment="1">
      <alignment vertical="center" wrapText="1"/>
    </xf>
    <xf numFmtId="44" fontId="10" fillId="13" borderId="34" xfId="1" applyFont="1" applyFill="1" applyBorder="1" applyAlignment="1">
      <alignment vertical="center" wrapText="1"/>
    </xf>
    <xf numFmtId="44" fontId="10" fillId="12" borderId="45" xfId="1" applyFont="1" applyFill="1" applyBorder="1" applyAlignment="1">
      <alignment vertical="center" wrapText="1"/>
    </xf>
    <xf numFmtId="44" fontId="10" fillId="13" borderId="45" xfId="1" applyFont="1" applyFill="1" applyBorder="1" applyAlignment="1">
      <alignment vertical="center" wrapText="1"/>
    </xf>
    <xf numFmtId="44" fontId="10" fillId="16" borderId="24" xfId="1" applyFont="1" applyFill="1" applyBorder="1" applyAlignment="1">
      <alignment vertical="center" wrapText="1"/>
    </xf>
    <xf numFmtId="44" fontId="10" fillId="16" borderId="29" xfId="1" applyFont="1" applyFill="1" applyBorder="1" applyAlignment="1">
      <alignment vertical="center" wrapText="1"/>
    </xf>
    <xf numFmtId="44" fontId="10" fillId="16" borderId="27" xfId="1" applyFont="1" applyFill="1" applyBorder="1" applyAlignment="1">
      <alignment vertical="center" wrapText="1"/>
    </xf>
    <xf numFmtId="44" fontId="10" fillId="12" borderId="90" xfId="1" applyFont="1" applyFill="1" applyBorder="1" applyAlignment="1">
      <alignment vertical="center" wrapText="1"/>
    </xf>
    <xf numFmtId="44" fontId="10" fillId="13" borderId="90" xfId="1" applyFont="1" applyFill="1" applyBorder="1" applyAlignment="1">
      <alignment vertical="center" wrapText="1"/>
    </xf>
    <xf numFmtId="44" fontId="10" fillId="11" borderId="90" xfId="1" applyFont="1" applyFill="1" applyBorder="1" applyAlignment="1">
      <alignment vertical="center" wrapText="1"/>
    </xf>
    <xf numFmtId="44" fontId="10" fillId="13" borderId="25" xfId="1" applyFont="1" applyFill="1" applyBorder="1" applyAlignment="1">
      <alignment vertical="center" wrapText="1"/>
    </xf>
    <xf numFmtId="44" fontId="10" fillId="11" borderId="63" xfId="1" applyFont="1" applyFill="1" applyBorder="1" applyAlignment="1">
      <alignment vertical="center" wrapText="1"/>
    </xf>
    <xf numFmtId="44" fontId="10" fillId="12" borderId="62" xfId="1" applyFont="1" applyFill="1" applyBorder="1" applyAlignment="1">
      <alignment vertical="center" wrapText="1"/>
    </xf>
    <xf numFmtId="44" fontId="10" fillId="13" borderId="62" xfId="1" applyFont="1" applyFill="1" applyBorder="1" applyAlignment="1">
      <alignment vertical="center" wrapText="1"/>
    </xf>
    <xf numFmtId="44" fontId="10" fillId="11" borderId="62" xfId="1" applyFont="1" applyFill="1" applyBorder="1" applyAlignment="1">
      <alignment vertical="center" wrapText="1"/>
    </xf>
    <xf numFmtId="44" fontId="10" fillId="13" borderId="85" xfId="1" applyFont="1" applyFill="1" applyBorder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44" fontId="2" fillId="0" borderId="0" xfId="0" applyNumberFormat="1" applyFont="1"/>
    <xf numFmtId="1" fontId="2" fillId="0" borderId="0" xfId="0" applyNumberFormat="1" applyFont="1"/>
    <xf numFmtId="8" fontId="2" fillId="0" borderId="0" xfId="0" applyNumberFormat="1" applyFont="1" applyAlignment="1">
      <alignment horizontal="center"/>
    </xf>
    <xf numFmtId="44" fontId="2" fillId="0" borderId="0" xfId="0" applyNumberFormat="1" applyFont="1" applyAlignment="1">
      <alignment horizontal="center"/>
    </xf>
    <xf numFmtId="44" fontId="2" fillId="0" borderId="85" xfId="0" applyNumberFormat="1" applyFont="1" applyBorder="1" applyAlignment="1">
      <alignment horizontal="center"/>
    </xf>
    <xf numFmtId="44" fontId="2" fillId="24" borderId="41" xfId="0" applyNumberFormat="1" applyFont="1" applyFill="1" applyBorder="1" applyAlignment="1">
      <alignment horizontal="center"/>
    </xf>
    <xf numFmtId="44" fontId="2" fillId="24" borderId="62" xfId="0" applyNumberFormat="1" applyFont="1" applyFill="1" applyBorder="1" applyAlignment="1">
      <alignment horizontal="center"/>
    </xf>
    <xf numFmtId="44" fontId="2" fillId="24" borderId="63" xfId="0" applyNumberFormat="1" applyFont="1" applyFill="1" applyBorder="1" applyAlignment="1">
      <alignment horizontal="center"/>
    </xf>
    <xf numFmtId="44" fontId="2" fillId="24" borderId="42" xfId="0" applyNumberFormat="1" applyFont="1" applyFill="1" applyBorder="1" applyAlignment="1">
      <alignment horizontal="center"/>
    </xf>
    <xf numFmtId="44" fontId="2" fillId="0" borderId="41" xfId="0" applyNumberFormat="1" applyFont="1" applyBorder="1" applyAlignment="1">
      <alignment horizontal="center"/>
    </xf>
    <xf numFmtId="44" fontId="2" fillId="0" borderId="43" xfId="0" applyNumberFormat="1" applyFont="1" applyBorder="1"/>
    <xf numFmtId="44" fontId="2" fillId="0" borderId="127" xfId="0" applyNumberFormat="1" applyFont="1" applyBorder="1"/>
    <xf numFmtId="44" fontId="2" fillId="0" borderId="63" xfId="0" applyNumberFormat="1" applyFont="1" applyBorder="1"/>
    <xf numFmtId="1" fontId="2" fillId="0" borderId="127" xfId="0" applyNumberFormat="1" applyFont="1" applyBorder="1"/>
    <xf numFmtId="0" fontId="2" fillId="0" borderId="34" xfId="0" applyFont="1" applyBorder="1"/>
    <xf numFmtId="44" fontId="2" fillId="24" borderId="0" xfId="0" applyNumberFormat="1" applyFont="1" applyFill="1" applyAlignment="1">
      <alignment horizontal="center"/>
    </xf>
    <xf numFmtId="44" fontId="2" fillId="24" borderId="34" xfId="0" applyNumberFormat="1" applyFont="1" applyFill="1" applyBorder="1" applyAlignment="1">
      <alignment horizontal="center"/>
    </xf>
    <xf numFmtId="44" fontId="2" fillId="0" borderId="33" xfId="0" applyNumberFormat="1" applyFont="1" applyBorder="1" applyAlignment="1">
      <alignment horizontal="center"/>
    </xf>
    <xf numFmtId="44" fontId="2" fillId="0" borderId="45" xfId="0" applyNumberFormat="1" applyFont="1" applyBorder="1" applyAlignment="1">
      <alignment horizontal="center"/>
    </xf>
    <xf numFmtId="44" fontId="2" fillId="24" borderId="36" xfId="0" applyNumberFormat="1" applyFont="1" applyFill="1" applyBorder="1" applyAlignment="1">
      <alignment horizontal="center"/>
    </xf>
    <xf numFmtId="44" fontId="2" fillId="24" borderId="27" xfId="0" applyNumberFormat="1" applyFont="1" applyFill="1" applyBorder="1" applyAlignment="1">
      <alignment horizontal="center"/>
    </xf>
    <xf numFmtId="44" fontId="2" fillId="24" borderId="33" xfId="0" applyNumberFormat="1" applyFont="1" applyFill="1" applyBorder="1" applyAlignment="1">
      <alignment horizontal="center"/>
    </xf>
    <xf numFmtId="44" fontId="2" fillId="0" borderId="39" xfId="0" applyNumberFormat="1" applyFont="1" applyBorder="1"/>
    <xf numFmtId="44" fontId="2" fillId="0" borderId="46" xfId="0" applyNumberFormat="1" applyFont="1" applyBorder="1"/>
    <xf numFmtId="44" fontId="2" fillId="0" borderId="36" xfId="0" applyNumberFormat="1" applyFont="1" applyBorder="1"/>
    <xf numFmtId="1" fontId="2" fillId="0" borderId="46" xfId="0" applyNumberFormat="1" applyFont="1" applyBorder="1"/>
    <xf numFmtId="44" fontId="2" fillId="24" borderId="45" xfId="0" applyNumberFormat="1" applyFont="1" applyFill="1" applyBorder="1" applyAlignment="1">
      <alignment horizontal="center"/>
    </xf>
    <xf numFmtId="44" fontId="2" fillId="0" borderId="36" xfId="0" applyNumberFormat="1" applyFont="1" applyBorder="1" applyAlignment="1">
      <alignment horizontal="center"/>
    </xf>
    <xf numFmtId="44" fontId="2" fillId="0" borderId="27" xfId="0" applyNumberFormat="1" applyFont="1" applyBorder="1" applyAlignment="1">
      <alignment horizontal="center"/>
    </xf>
    <xf numFmtId="44" fontId="2" fillId="7" borderId="85" xfId="0" applyNumberFormat="1" applyFont="1" applyFill="1" applyBorder="1" applyAlignment="1">
      <alignment horizontal="center"/>
    </xf>
    <xf numFmtId="44" fontId="2" fillId="6" borderId="62" xfId="0" applyNumberFormat="1" applyFont="1" applyFill="1" applyBorder="1" applyAlignment="1">
      <alignment horizontal="center"/>
    </xf>
    <xf numFmtId="44" fontId="2" fillId="5" borderId="63" xfId="0" applyNumberFormat="1" applyFont="1" applyFill="1" applyBorder="1" applyAlignment="1">
      <alignment horizontal="center"/>
    </xf>
    <xf numFmtId="44" fontId="2" fillId="7" borderId="0" xfId="0" applyNumberFormat="1" applyFont="1" applyFill="1" applyAlignment="1">
      <alignment horizontal="center"/>
    </xf>
    <xf numFmtId="44" fontId="2" fillId="6" borderId="0" xfId="0" applyNumberFormat="1" applyFont="1" applyFill="1" applyAlignment="1">
      <alignment horizontal="center"/>
    </xf>
    <xf numFmtId="44" fontId="2" fillId="7" borderId="28" xfId="0" applyNumberFormat="1" applyFont="1" applyFill="1" applyBorder="1" applyAlignment="1">
      <alignment horizontal="center"/>
    </xf>
    <xf numFmtId="44" fontId="2" fillId="6" borderId="26" xfId="0" applyNumberFormat="1" applyFont="1" applyFill="1" applyBorder="1" applyAlignment="1">
      <alignment horizontal="center"/>
    </xf>
    <xf numFmtId="44" fontId="2" fillId="6" borderId="49" xfId="0" applyNumberFormat="1" applyFont="1" applyFill="1" applyBorder="1" applyAlignment="1">
      <alignment horizontal="center"/>
    </xf>
    <xf numFmtId="44" fontId="2" fillId="5" borderId="29" xfId="0" applyNumberFormat="1" applyFont="1" applyFill="1" applyBorder="1" applyAlignment="1">
      <alignment horizontal="center"/>
    </xf>
    <xf numFmtId="44" fontId="8" fillId="10" borderId="128" xfId="0" applyNumberFormat="1" applyFont="1" applyFill="1" applyBorder="1" applyAlignment="1">
      <alignment horizontal="right"/>
    </xf>
    <xf numFmtId="1" fontId="8" fillId="10" borderId="35" xfId="0" applyNumberFormat="1" applyFont="1" applyFill="1" applyBorder="1" applyAlignment="1">
      <alignment horizontal="right"/>
    </xf>
    <xf numFmtId="44" fontId="2" fillId="0" borderId="34" xfId="0" applyNumberFormat="1" applyFont="1" applyBorder="1" applyAlignment="1">
      <alignment horizontal="center"/>
    </xf>
    <xf numFmtId="44" fontId="2" fillId="0" borderId="46" xfId="0" applyNumberFormat="1" applyFont="1" applyBorder="1" applyAlignment="1">
      <alignment horizontal="center"/>
    </xf>
    <xf numFmtId="44" fontId="21" fillId="0" borderId="46" xfId="0" applyNumberFormat="1" applyFont="1" applyBorder="1" applyAlignment="1">
      <alignment wrapText="1"/>
    </xf>
    <xf numFmtId="1" fontId="21" fillId="0" borderId="46" xfId="0" applyNumberFormat="1" applyFont="1" applyBorder="1" applyAlignment="1">
      <alignment wrapText="1"/>
    </xf>
    <xf numFmtId="44" fontId="17" fillId="10" borderId="46" xfId="0" applyNumberFormat="1" applyFont="1" applyFill="1" applyBorder="1" applyAlignment="1">
      <alignment wrapText="1"/>
    </xf>
    <xf numFmtId="1" fontId="17" fillId="10" borderId="46" xfId="0" applyNumberFormat="1" applyFont="1" applyFill="1" applyBorder="1" applyAlignment="1">
      <alignment wrapText="1"/>
    </xf>
    <xf numFmtId="1" fontId="26" fillId="0" borderId="46" xfId="0" applyNumberFormat="1" applyFont="1" applyBorder="1" applyAlignment="1">
      <alignment wrapText="1"/>
    </xf>
    <xf numFmtId="44" fontId="17" fillId="10" borderId="34" xfId="0" applyNumberFormat="1" applyFont="1" applyFill="1" applyBorder="1" applyAlignment="1">
      <alignment wrapText="1"/>
    </xf>
    <xf numFmtId="0" fontId="17" fillId="10" borderId="34" xfId="0" applyFont="1" applyFill="1" applyBorder="1" applyAlignment="1">
      <alignment horizontal="left" wrapText="1" indent="1"/>
    </xf>
    <xf numFmtId="1" fontId="8" fillId="10" borderId="46" xfId="0" applyNumberFormat="1" applyFont="1" applyFill="1" applyBorder="1" applyAlignment="1">
      <alignment wrapText="1"/>
    </xf>
    <xf numFmtId="0" fontId="2" fillId="0" borderId="0" xfId="0" applyFont="1" applyAlignment="1">
      <alignment wrapText="1"/>
    </xf>
    <xf numFmtId="44" fontId="2" fillId="0" borderId="1" xfId="0" applyNumberFormat="1" applyFont="1" applyBorder="1"/>
    <xf numFmtId="1" fontId="2" fillId="0" borderId="1" xfId="0" applyNumberFormat="1" applyFont="1" applyBorder="1"/>
    <xf numFmtId="0" fontId="2" fillId="0" borderId="1" xfId="0" applyFont="1" applyBorder="1"/>
    <xf numFmtId="1" fontId="6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44" fontId="2" fillId="0" borderId="0" xfId="0" applyNumberFormat="1" applyFont="1" applyAlignment="1">
      <alignment horizontal="center" vertical="center"/>
    </xf>
    <xf numFmtId="44" fontId="2" fillId="15" borderId="82" xfId="0" applyNumberFormat="1" applyFont="1" applyFill="1" applyBorder="1"/>
    <xf numFmtId="44" fontId="2" fillId="21" borderId="61" xfId="0" applyNumberFormat="1" applyFont="1" applyFill="1" applyBorder="1"/>
    <xf numFmtId="44" fontId="2" fillId="21" borderId="129" xfId="0" applyNumberFormat="1" applyFont="1" applyFill="1" applyBorder="1"/>
    <xf numFmtId="44" fontId="2" fillId="21" borderId="81" xfId="0" applyNumberFormat="1" applyFont="1" applyFill="1" applyBorder="1"/>
    <xf numFmtId="44" fontId="2" fillId="19" borderId="93" xfId="0" applyNumberFormat="1" applyFont="1" applyFill="1" applyBorder="1" applyAlignment="1">
      <alignment horizontal="center" vertical="center"/>
    </xf>
    <xf numFmtId="0" fontId="2" fillId="19" borderId="130" xfId="0" applyFont="1" applyFill="1" applyBorder="1" applyAlignment="1">
      <alignment horizontal="center" vertical="center"/>
    </xf>
    <xf numFmtId="0" fontId="2" fillId="19" borderId="61" xfId="0" applyFont="1" applyFill="1" applyBorder="1"/>
    <xf numFmtId="0" fontId="2" fillId="19" borderId="81" xfId="0" applyFont="1" applyFill="1" applyBorder="1" applyAlignment="1">
      <alignment horizontal="center"/>
    </xf>
    <xf numFmtId="44" fontId="2" fillId="0" borderId="0" xfId="4" applyNumberFormat="1" applyFont="1" applyBorder="1"/>
    <xf numFmtId="44" fontId="2" fillId="21" borderId="75" xfId="4" applyNumberFormat="1" applyFont="1" applyFill="1" applyBorder="1"/>
    <xf numFmtId="44" fontId="2" fillId="15" borderId="45" xfId="0" applyNumberFormat="1" applyFont="1" applyFill="1" applyBorder="1"/>
    <xf numFmtId="44" fontId="2" fillId="15" borderId="33" xfId="0" applyNumberFormat="1" applyFont="1" applyFill="1" applyBorder="1"/>
    <xf numFmtId="44" fontId="2" fillId="21" borderId="74" xfId="0" applyNumberFormat="1" applyFont="1" applyFill="1" applyBorder="1"/>
    <xf numFmtId="44" fontId="2" fillId="19" borderId="46" xfId="0" applyNumberFormat="1" applyFont="1" applyFill="1" applyBorder="1" applyAlignment="1">
      <alignment horizontal="center" vertical="center"/>
    </xf>
    <xf numFmtId="0" fontId="2" fillId="19" borderId="34" xfId="0" applyFont="1" applyFill="1" applyBorder="1" applyAlignment="1">
      <alignment horizontal="center" vertical="center"/>
    </xf>
    <xf numFmtId="0" fontId="2" fillId="19" borderId="45" xfId="0" applyFont="1" applyFill="1" applyBorder="1"/>
    <xf numFmtId="0" fontId="2" fillId="19" borderId="74" xfId="0" applyFont="1" applyFill="1" applyBorder="1" applyAlignment="1">
      <alignment horizontal="center"/>
    </xf>
    <xf numFmtId="44" fontId="2" fillId="21" borderId="73" xfId="4" applyNumberFormat="1" applyFont="1" applyFill="1" applyBorder="1"/>
    <xf numFmtId="44" fontId="2" fillId="21" borderId="26" xfId="0" applyNumberFormat="1" applyFont="1" applyFill="1" applyBorder="1"/>
    <xf numFmtId="44" fontId="2" fillId="21" borderId="49" xfId="0" applyNumberFormat="1" applyFont="1" applyFill="1" applyBorder="1"/>
    <xf numFmtId="44" fontId="2" fillId="15" borderId="80" xfId="0" applyNumberFormat="1" applyFont="1" applyFill="1" applyBorder="1"/>
    <xf numFmtId="44" fontId="2" fillId="19" borderId="35" xfId="0" applyNumberFormat="1" applyFont="1" applyFill="1" applyBorder="1" applyAlignment="1">
      <alignment horizontal="center" vertical="center"/>
    </xf>
    <xf numFmtId="0" fontId="2" fillId="19" borderId="28" xfId="0" applyFont="1" applyFill="1" applyBorder="1" applyAlignment="1">
      <alignment horizontal="center" vertical="center"/>
    </xf>
    <xf numFmtId="0" fontId="2" fillId="19" borderId="49" xfId="0" applyFont="1" applyFill="1" applyBorder="1"/>
    <xf numFmtId="0" fontId="2" fillId="19" borderId="80" xfId="0" applyFont="1" applyFill="1" applyBorder="1" applyAlignment="1">
      <alignment horizontal="center"/>
    </xf>
    <xf numFmtId="0" fontId="8" fillId="0" borderId="60" xfId="0" applyFont="1" applyBorder="1"/>
    <xf numFmtId="44" fontId="8" fillId="17" borderId="57" xfId="1" applyFont="1" applyFill="1" applyBorder="1"/>
    <xf numFmtId="0" fontId="8" fillId="19" borderId="131" xfId="0" applyFont="1" applyFill="1" applyBorder="1" applyAlignment="1">
      <alignment horizontal="center" vertical="center"/>
    </xf>
    <xf numFmtId="44" fontId="8" fillId="0" borderId="0" xfId="0" applyNumberFormat="1" applyFont="1"/>
    <xf numFmtId="44" fontId="8" fillId="2" borderId="132" xfId="4" applyNumberFormat="1" applyFont="1" applyFill="1" applyBorder="1" applyAlignment="1">
      <alignment horizontal="left"/>
    </xf>
    <xf numFmtId="0" fontId="8" fillId="15" borderId="86" xfId="0" applyFont="1" applyFill="1" applyBorder="1" applyAlignment="1">
      <alignment horizontal="center" vertical="center"/>
    </xf>
    <xf numFmtId="44" fontId="8" fillId="2" borderId="133" xfId="4" applyNumberFormat="1" applyFont="1" applyFill="1" applyBorder="1" applyAlignment="1">
      <alignment horizontal="left"/>
    </xf>
    <xf numFmtId="0" fontId="8" fillId="15" borderId="49" xfId="0" applyFont="1" applyFill="1" applyBorder="1" applyAlignment="1">
      <alignment horizontal="center" vertical="center"/>
    </xf>
    <xf numFmtId="44" fontId="8" fillId="2" borderId="134" xfId="4" applyNumberFormat="1" applyFont="1" applyFill="1" applyBorder="1" applyAlignment="1">
      <alignment horizontal="left"/>
    </xf>
    <xf numFmtId="0" fontId="8" fillId="15" borderId="90" xfId="0" applyFont="1" applyFill="1" applyBorder="1" applyAlignment="1">
      <alignment horizontal="center" vertical="center"/>
    </xf>
    <xf numFmtId="44" fontId="2" fillId="13" borderId="78" xfId="4" applyNumberFormat="1" applyFont="1" applyFill="1" applyBorder="1"/>
    <xf numFmtId="44" fontId="2" fillId="2" borderId="135" xfId="4" applyNumberFormat="1" applyFont="1" applyFill="1" applyBorder="1" applyAlignment="1">
      <alignment horizontal="left"/>
    </xf>
    <xf numFmtId="44" fontId="2" fillId="2" borderId="113" xfId="4" applyNumberFormat="1" applyFont="1" applyFill="1" applyBorder="1" applyAlignment="1">
      <alignment horizontal="left"/>
    </xf>
    <xf numFmtId="44" fontId="2" fillId="0" borderId="112" xfId="4" applyNumberFormat="1" applyFont="1" applyBorder="1"/>
    <xf numFmtId="44" fontId="2" fillId="19" borderId="111" xfId="0" applyNumberFormat="1" applyFont="1" applyFill="1" applyBorder="1" applyAlignment="1">
      <alignment horizontal="center" vertical="center"/>
    </xf>
    <xf numFmtId="0" fontId="2" fillId="19" borderId="110" xfId="0" applyFont="1" applyFill="1" applyBorder="1" applyAlignment="1">
      <alignment horizontal="center" vertical="center"/>
    </xf>
    <xf numFmtId="0" fontId="2" fillId="19" borderId="110" xfId="0" applyFont="1" applyFill="1" applyBorder="1"/>
    <xf numFmtId="0" fontId="2" fillId="19" borderId="109" xfId="0" applyFont="1" applyFill="1" applyBorder="1" applyAlignment="1">
      <alignment horizontal="center"/>
    </xf>
    <xf numFmtId="44" fontId="2" fillId="19" borderId="27" xfId="4" applyNumberFormat="1" applyFont="1" applyFill="1" applyBorder="1"/>
    <xf numFmtId="44" fontId="2" fillId="2" borderId="136" xfId="4" applyNumberFormat="1" applyFont="1" applyFill="1" applyBorder="1" applyAlignment="1">
      <alignment horizontal="left"/>
    </xf>
    <xf numFmtId="44" fontId="2" fillId="2" borderId="64" xfId="4" applyNumberFormat="1" applyFont="1" applyFill="1" applyBorder="1" applyAlignment="1">
      <alignment horizontal="left"/>
    </xf>
    <xf numFmtId="44" fontId="2" fillId="0" borderId="77" xfId="4" applyNumberFormat="1" applyFont="1" applyBorder="1"/>
    <xf numFmtId="44" fontId="2" fillId="19" borderId="92" xfId="0" applyNumberFormat="1" applyFont="1" applyFill="1" applyBorder="1" applyAlignment="1">
      <alignment horizontal="center" vertical="center"/>
    </xf>
    <xf numFmtId="0" fontId="2" fillId="19" borderId="65" xfId="0" applyFont="1" applyFill="1" applyBorder="1" applyAlignment="1">
      <alignment horizontal="center" vertical="center"/>
    </xf>
    <xf numFmtId="0" fontId="2" fillId="19" borderId="65" xfId="0" applyFont="1" applyFill="1" applyBorder="1"/>
    <xf numFmtId="0" fontId="2" fillId="19" borderId="84" xfId="0" applyFont="1" applyFill="1" applyBorder="1" applyAlignment="1">
      <alignment horizontal="center"/>
    </xf>
    <xf numFmtId="0" fontId="8" fillId="27" borderId="137" xfId="0" applyFont="1" applyFill="1" applyBorder="1" applyAlignment="1">
      <alignment horizontal="center" vertical="center"/>
    </xf>
    <xf numFmtId="44" fontId="2" fillId="19" borderId="27" xfId="4" applyNumberFormat="1" applyFont="1" applyFill="1" applyBorder="1" applyAlignment="1">
      <alignment horizontal="left"/>
    </xf>
    <xf numFmtId="44" fontId="2" fillId="13" borderId="78" xfId="4" applyNumberFormat="1" applyFont="1" applyFill="1" applyBorder="1" applyAlignment="1">
      <alignment horizontal="left"/>
    </xf>
    <xf numFmtId="44" fontId="2" fillId="0" borderId="94" xfId="0" applyNumberFormat="1" applyFont="1" applyBorder="1" applyAlignment="1">
      <alignment horizontal="left" vertical="center" wrapText="1"/>
    </xf>
    <xf numFmtId="44" fontId="2" fillId="2" borderId="33" xfId="0" applyNumberFormat="1" applyFont="1" applyFill="1" applyBorder="1" applyAlignment="1">
      <alignment horizontal="center" vertical="center" wrapText="1"/>
    </xf>
    <xf numFmtId="44" fontId="2" fillId="2" borderId="26" xfId="0" applyNumberFormat="1" applyFont="1" applyFill="1" applyBorder="1" applyAlignment="1">
      <alignment horizontal="center" vertical="center" wrapText="1"/>
    </xf>
    <xf numFmtId="44" fontId="2" fillId="2" borderId="53" xfId="0" applyNumberFormat="1" applyFont="1" applyFill="1" applyBorder="1" applyAlignment="1">
      <alignment horizontal="center" vertical="center" wrapText="1"/>
    </xf>
    <xf numFmtId="44" fontId="2" fillId="0" borderId="0" xfId="1" applyFont="1" applyAlignment="1">
      <alignment horizontal="center" vertical="center"/>
    </xf>
    <xf numFmtId="0" fontId="2" fillId="0" borderId="0" xfId="0" applyFont="1" applyAlignment="1">
      <alignment vertical="top" wrapText="1"/>
    </xf>
    <xf numFmtId="0" fontId="2" fillId="2" borderId="0" xfId="0" applyFont="1" applyFill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13" borderId="45" xfId="0" applyFont="1" applyFill="1" applyBorder="1" applyAlignment="1">
      <alignment horizontal="center" vertical="center"/>
    </xf>
    <xf numFmtId="0" fontId="2" fillId="12" borderId="0" xfId="0" applyFont="1" applyFill="1" applyAlignment="1">
      <alignment horizontal="right"/>
    </xf>
    <xf numFmtId="44" fontId="2" fillId="0" borderId="0" xfId="1" applyFont="1"/>
    <xf numFmtId="9" fontId="2" fillId="0" borderId="0" xfId="2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44" fontId="2" fillId="0" borderId="0" xfId="1" applyFont="1" applyAlignment="1">
      <alignment horizontal="center"/>
    </xf>
    <xf numFmtId="44" fontId="2" fillId="0" borderId="0" xfId="1" applyFont="1" applyAlignment="1">
      <alignment horizontal="right"/>
    </xf>
    <xf numFmtId="44" fontId="2" fillId="0" borderId="0" xfId="1" applyFont="1" applyFill="1" applyAlignment="1">
      <alignment horizontal="center" vertical="center"/>
    </xf>
    <xf numFmtId="9" fontId="2" fillId="0" borderId="0" xfId="2" applyFont="1" applyFill="1" applyBorder="1" applyAlignment="1">
      <alignment horizontal="center"/>
    </xf>
    <xf numFmtId="9" fontId="2" fillId="15" borderId="0" xfId="2" applyFont="1" applyFill="1" applyBorder="1" applyAlignment="1">
      <alignment horizontal="center"/>
    </xf>
    <xf numFmtId="9" fontId="2" fillId="0" borderId="0" xfId="2" applyFont="1" applyBorder="1" applyAlignment="1">
      <alignment horizontal="center"/>
    </xf>
    <xf numFmtId="44" fontId="2" fillId="0" borderId="57" xfId="0" applyNumberFormat="1" applyFont="1" applyBorder="1"/>
    <xf numFmtId="44" fontId="2" fillId="0" borderId="57" xfId="0" applyNumberFormat="1" applyFont="1" applyBorder="1" applyAlignment="1">
      <alignment horizontal="center"/>
    </xf>
    <xf numFmtId="44" fontId="2" fillId="0" borderId="57" xfId="0" applyNumberFormat="1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66" xfId="0" applyFont="1" applyBorder="1"/>
    <xf numFmtId="44" fontId="2" fillId="0" borderId="0" xfId="1" applyFont="1" applyFill="1"/>
    <xf numFmtId="0" fontId="2" fillId="0" borderId="51" xfId="0" applyFont="1" applyBorder="1"/>
    <xf numFmtId="9" fontId="2" fillId="0" borderId="0" xfId="2" applyFont="1"/>
    <xf numFmtId="0" fontId="8" fillId="4" borderId="45" xfId="0" applyFont="1" applyFill="1" applyBorder="1" applyAlignment="1">
      <alignment horizontal="center" vertical="center" wrapText="1"/>
    </xf>
    <xf numFmtId="44" fontId="8" fillId="4" borderId="51" xfId="0" applyNumberFormat="1" applyFont="1" applyFill="1" applyBorder="1" applyAlignment="1">
      <alignment horizontal="center" vertical="center" wrapText="1"/>
    </xf>
    <xf numFmtId="44" fontId="8" fillId="4" borderId="36" xfId="0" applyNumberFormat="1" applyFont="1" applyFill="1" applyBorder="1" applyAlignment="1">
      <alignment horizontal="center" vertical="center" wrapText="1"/>
    </xf>
    <xf numFmtId="0" fontId="1" fillId="19" borderId="95" xfId="0" applyFont="1" applyFill="1" applyBorder="1" applyAlignment="1">
      <alignment horizontal="center"/>
    </xf>
    <xf numFmtId="0" fontId="1" fillId="19" borderId="65" xfId="0" applyFont="1" applyFill="1" applyBorder="1"/>
    <xf numFmtId="164" fontId="1" fillId="19" borderId="65" xfId="0" applyNumberFormat="1" applyFont="1" applyFill="1" applyBorder="1" applyAlignment="1">
      <alignment horizontal="center" vertical="center"/>
    </xf>
    <xf numFmtId="44" fontId="1" fillId="19" borderId="92" xfId="0" applyNumberFormat="1" applyFont="1" applyFill="1" applyBorder="1" applyAlignment="1">
      <alignment horizontal="left" vertical="center"/>
    </xf>
    <xf numFmtId="44" fontId="0" fillId="0" borderId="0" xfId="1" applyFont="1" applyBorder="1"/>
    <xf numFmtId="0" fontId="0" fillId="0" borderId="66" xfId="0" applyBorder="1"/>
    <xf numFmtId="44" fontId="0" fillId="0" borderId="0" xfId="0" applyNumberFormat="1"/>
    <xf numFmtId="44" fontId="0" fillId="0" borderId="85" xfId="0" applyNumberFormat="1" applyBorder="1"/>
    <xf numFmtId="44" fontId="0" fillId="24" borderId="62" xfId="0" applyNumberFormat="1" applyFill="1" applyBorder="1"/>
    <xf numFmtId="44" fontId="0" fillId="0" borderId="62" xfId="0" applyNumberFormat="1" applyBorder="1"/>
    <xf numFmtId="44" fontId="0" fillId="24" borderId="42" xfId="0" applyNumberFormat="1" applyFill="1" applyBorder="1"/>
    <xf numFmtId="44" fontId="0" fillId="24" borderId="63" xfId="0" applyNumberFormat="1" applyFill="1" applyBorder="1"/>
    <xf numFmtId="44" fontId="0" fillId="0" borderId="127" xfId="1" applyFont="1" applyBorder="1"/>
    <xf numFmtId="2" fontId="0" fillId="0" borderId="127" xfId="1" applyNumberFormat="1" applyFont="1" applyBorder="1"/>
    <xf numFmtId="0" fontId="0" fillId="0" borderId="63" xfId="0" applyBorder="1"/>
    <xf numFmtId="44" fontId="0" fillId="24" borderId="28" xfId="0" applyNumberFormat="1" applyFill="1" applyBorder="1"/>
    <xf numFmtId="44" fontId="0" fillId="0" borderId="49" xfId="0" applyNumberFormat="1" applyBorder="1"/>
    <xf numFmtId="44" fontId="0" fillId="24" borderId="49" xfId="0" applyNumberFormat="1" applyFill="1" applyBorder="1"/>
    <xf numFmtId="44" fontId="0" fillId="0" borderId="29" xfId="0" applyNumberFormat="1" applyBorder="1"/>
    <xf numFmtId="44" fontId="0" fillId="24" borderId="48" xfId="0" applyNumberFormat="1" applyFill="1" applyBorder="1"/>
    <xf numFmtId="44" fontId="0" fillId="0" borderId="35" xfId="1" applyFont="1" applyBorder="1"/>
    <xf numFmtId="2" fontId="0" fillId="0" borderId="35" xfId="1" applyNumberFormat="1" applyFont="1" applyBorder="1"/>
    <xf numFmtId="0" fontId="0" fillId="0" borderId="48" xfId="0" applyBorder="1"/>
    <xf numFmtId="44" fontId="0" fillId="24" borderId="25" xfId="0" applyNumberFormat="1" applyFill="1" applyBorder="1"/>
    <xf numFmtId="44" fontId="0" fillId="24" borderId="24" xfId="0" applyNumberFormat="1" applyFill="1" applyBorder="1"/>
    <xf numFmtId="44" fontId="0" fillId="24" borderId="102" xfId="0" applyNumberFormat="1" applyFill="1" applyBorder="1"/>
    <xf numFmtId="44" fontId="0" fillId="24" borderId="103" xfId="0" applyNumberFormat="1" applyFill="1" applyBorder="1"/>
    <xf numFmtId="44" fontId="0" fillId="0" borderId="87" xfId="0" applyNumberFormat="1" applyBorder="1"/>
    <xf numFmtId="44" fontId="0" fillId="0" borderId="103" xfId="1" applyFont="1" applyBorder="1"/>
    <xf numFmtId="2" fontId="0" fillId="0" borderId="103" xfId="1" applyNumberFormat="1" applyFont="1" applyBorder="1"/>
    <xf numFmtId="0" fontId="0" fillId="0" borderId="24" xfId="0" applyBorder="1"/>
    <xf numFmtId="44" fontId="8" fillId="7" borderId="15" xfId="0" applyNumberFormat="1" applyFont="1" applyFill="1" applyBorder="1" applyAlignment="1">
      <alignment horizontal="center" vertical="center" wrapText="1"/>
    </xf>
    <xf numFmtId="44" fontId="8" fillId="6" borderId="1" xfId="0" applyNumberFormat="1" applyFont="1" applyFill="1" applyBorder="1" applyAlignment="1">
      <alignment horizontal="center" vertical="center" wrapText="1"/>
    </xf>
    <xf numFmtId="44" fontId="8" fillId="5" borderId="44" xfId="0" applyNumberFormat="1" applyFont="1" applyFill="1" applyBorder="1" applyAlignment="1">
      <alignment horizontal="center" vertical="center" wrapText="1"/>
    </xf>
    <xf numFmtId="44" fontId="8" fillId="29" borderId="20" xfId="0" applyNumberFormat="1" applyFont="1" applyFill="1" applyBorder="1" applyAlignment="1">
      <alignment horizontal="center" vertical="center" wrapText="1"/>
    </xf>
    <xf numFmtId="44" fontId="8" fillId="30" borderId="44" xfId="0" applyNumberFormat="1" applyFont="1" applyFill="1" applyBorder="1" applyAlignment="1">
      <alignment horizontal="center" vertical="center" wrapText="1"/>
    </xf>
    <xf numFmtId="44" fontId="8" fillId="7" borderId="20" xfId="0" applyNumberFormat="1" applyFont="1" applyFill="1" applyBorder="1" applyAlignment="1">
      <alignment horizontal="center" vertical="center" wrapText="1"/>
    </xf>
    <xf numFmtId="44" fontId="8" fillId="6" borderId="3" xfId="0" applyNumberFormat="1" applyFont="1" applyFill="1" applyBorder="1" applyAlignment="1">
      <alignment horizontal="center" vertical="center" wrapText="1"/>
    </xf>
    <xf numFmtId="44" fontId="8" fillId="6" borderId="19" xfId="0" applyNumberFormat="1" applyFont="1" applyFill="1" applyBorder="1" applyAlignment="1">
      <alignment horizontal="center" vertical="center" wrapText="1"/>
    </xf>
    <xf numFmtId="44" fontId="8" fillId="4" borderId="3" xfId="1" applyFont="1" applyFill="1" applyBorder="1" applyAlignment="1">
      <alignment horizontal="right" wrapText="1"/>
    </xf>
    <xf numFmtId="2" fontId="8" fillId="4" borderId="3" xfId="1" applyNumberFormat="1" applyFont="1" applyFill="1" applyBorder="1" applyAlignment="1">
      <alignment horizontal="right" wrapText="1"/>
    </xf>
    <xf numFmtId="0" fontId="8" fillId="4" borderId="44" xfId="0" applyFont="1" applyFill="1" applyBorder="1" applyAlignment="1">
      <alignment horizontal="right" wrapText="1"/>
    </xf>
    <xf numFmtId="44" fontId="1" fillId="0" borderId="28" xfId="0" applyNumberFormat="1" applyFont="1" applyBorder="1"/>
    <xf numFmtId="44" fontId="1" fillId="0" borderId="29" xfId="0" applyNumberFormat="1" applyFont="1" applyBorder="1"/>
    <xf numFmtId="44" fontId="27" fillId="0" borderId="48" xfId="1" applyFont="1" applyFill="1" applyBorder="1"/>
    <xf numFmtId="2" fontId="1" fillId="0" borderId="35" xfId="1" applyNumberFormat="1" applyFont="1" applyFill="1" applyBorder="1"/>
    <xf numFmtId="44" fontId="1" fillId="0" borderId="49" xfId="1" applyFont="1" applyFill="1" applyBorder="1"/>
    <xf numFmtId="44" fontId="1" fillId="0" borderId="35" xfId="1" applyFont="1" applyFill="1" applyBorder="1"/>
    <xf numFmtId="44" fontId="27" fillId="0" borderId="49" xfId="1" applyFont="1" applyFill="1" applyBorder="1"/>
    <xf numFmtId="44" fontId="27" fillId="0" borderId="29" xfId="1" applyFont="1" applyFill="1" applyBorder="1"/>
    <xf numFmtId="44" fontId="27" fillId="0" borderId="28" xfId="1" applyFont="1" applyFill="1" applyBorder="1"/>
    <xf numFmtId="44" fontId="27" fillId="0" borderId="26" xfId="1" applyFont="1" applyFill="1" applyBorder="1"/>
    <xf numFmtId="0" fontId="27" fillId="0" borderId="49" xfId="0" applyFont="1" applyBorder="1" applyAlignment="1">
      <alignment horizontal="left" vertical="center" wrapText="1"/>
    </xf>
    <xf numFmtId="44" fontId="1" fillId="13" borderId="28" xfId="0" applyNumberFormat="1" applyFont="1" applyFill="1" applyBorder="1"/>
    <xf numFmtId="44" fontId="1" fillId="12" borderId="29" xfId="0" applyNumberFormat="1" applyFont="1" applyFill="1" applyBorder="1"/>
    <xf numFmtId="44" fontId="1" fillId="11" borderId="29" xfId="0" applyNumberFormat="1" applyFont="1" applyFill="1" applyBorder="1"/>
    <xf numFmtId="44" fontId="1" fillId="12" borderId="35" xfId="0" applyNumberFormat="1" applyFont="1" applyFill="1" applyBorder="1"/>
    <xf numFmtId="44" fontId="1" fillId="10" borderId="67" xfId="1" applyFont="1" applyFill="1" applyBorder="1"/>
    <xf numFmtId="2" fontId="1" fillId="10" borderId="103" xfId="1" applyNumberFormat="1" applyFont="1" applyFill="1" applyBorder="1"/>
    <xf numFmtId="44" fontId="1" fillId="10" borderId="90" xfId="1" applyFont="1" applyFill="1" applyBorder="1"/>
    <xf numFmtId="0" fontId="1" fillId="10" borderId="49" xfId="0" applyFont="1" applyFill="1" applyBorder="1"/>
    <xf numFmtId="0" fontId="8" fillId="7" borderId="85" xfId="0" applyFont="1" applyFill="1" applyBorder="1" applyAlignment="1">
      <alignment horizontal="center" vertical="center" wrapText="1"/>
    </xf>
    <xf numFmtId="0" fontId="8" fillId="6" borderId="127" xfId="0" applyFont="1" applyFill="1" applyBorder="1" applyAlignment="1">
      <alignment horizontal="center" vertical="center" wrapText="1"/>
    </xf>
    <xf numFmtId="0" fontId="8" fillId="5" borderId="42" xfId="0" applyFont="1" applyFill="1" applyBorder="1" applyAlignment="1">
      <alignment horizontal="center" vertical="center" wrapText="1"/>
    </xf>
    <xf numFmtId="0" fontId="8" fillId="29" borderId="85" xfId="0" applyFont="1" applyFill="1" applyBorder="1" applyAlignment="1">
      <alignment horizontal="center" vertical="center" wrapText="1"/>
    </xf>
    <xf numFmtId="0" fontId="8" fillId="30" borderId="63" xfId="0" applyFont="1" applyFill="1" applyBorder="1" applyAlignment="1">
      <alignment horizontal="center" vertical="center" wrapText="1"/>
    </xf>
    <xf numFmtId="0" fontId="8" fillId="6" borderId="42" xfId="0" applyFont="1" applyFill="1" applyBorder="1" applyAlignment="1">
      <alignment horizontal="center" vertical="center" wrapText="1"/>
    </xf>
    <xf numFmtId="0" fontId="8" fillId="5" borderId="63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wrapText="1"/>
    </xf>
    <xf numFmtId="0" fontId="8" fillId="4" borderId="21" xfId="0" applyFont="1" applyFill="1" applyBorder="1" applyAlignment="1">
      <alignment wrapText="1"/>
    </xf>
    <xf numFmtId="0" fontId="8" fillId="4" borderId="86" xfId="0" applyFont="1" applyFill="1" applyBorder="1" applyAlignment="1">
      <alignment wrapText="1"/>
    </xf>
    <xf numFmtId="0" fontId="8" fillId="0" borderId="1" xfId="0" applyFont="1" applyBorder="1"/>
    <xf numFmtId="0" fontId="8" fillId="0" borderId="13" xfId="0" applyFont="1" applyBorder="1"/>
    <xf numFmtId="0" fontId="6" fillId="0" borderId="0" xfId="0" applyFont="1" applyAlignment="1">
      <alignment horizontal="center" wrapText="1"/>
    </xf>
    <xf numFmtId="0" fontId="9" fillId="9" borderId="31" xfId="0" applyFont="1" applyFill="1" applyBorder="1" applyAlignment="1">
      <alignment vertical="center"/>
    </xf>
    <xf numFmtId="44" fontId="10" fillId="12" borderId="52" xfId="1" applyFont="1" applyFill="1" applyBorder="1" applyAlignment="1">
      <alignment horizontal="left" vertical="center" wrapText="1"/>
    </xf>
    <xf numFmtId="44" fontId="10" fillId="13" borderId="51" xfId="1" applyFont="1" applyFill="1" applyBorder="1" applyAlignment="1">
      <alignment horizontal="left" vertical="center" wrapText="1"/>
    </xf>
    <xf numFmtId="9" fontId="10" fillId="14" borderId="139" xfId="2" applyFont="1" applyFill="1" applyBorder="1" applyAlignment="1">
      <alignment horizontal="center" vertical="center" wrapText="1"/>
    </xf>
    <xf numFmtId="44" fontId="10" fillId="11" borderId="56" xfId="1" applyFont="1" applyFill="1" applyBorder="1" applyAlignment="1">
      <alignment vertical="center" wrapText="1"/>
    </xf>
    <xf numFmtId="44" fontId="10" fillId="12" borderId="54" xfId="1" applyFont="1" applyFill="1" applyBorder="1" applyAlignment="1">
      <alignment vertical="center" wrapText="1"/>
    </xf>
    <xf numFmtId="44" fontId="10" fillId="13" borderId="54" xfId="1" applyFont="1" applyFill="1" applyBorder="1" applyAlignment="1">
      <alignment vertical="center" wrapText="1"/>
    </xf>
    <xf numFmtId="44" fontId="10" fillId="11" borderId="54" xfId="1" applyFont="1" applyFill="1" applyBorder="1" applyAlignment="1">
      <alignment vertical="center" wrapText="1"/>
    </xf>
    <xf numFmtId="44" fontId="10" fillId="13" borderId="55" xfId="1" applyFont="1" applyFill="1" applyBorder="1" applyAlignment="1">
      <alignment vertical="center" wrapText="1"/>
    </xf>
    <xf numFmtId="44" fontId="28" fillId="4" borderId="5" xfId="0" applyNumberFormat="1" applyFont="1" applyFill="1" applyBorder="1" applyAlignment="1">
      <alignment vertical="center" wrapText="1"/>
    </xf>
    <xf numFmtId="0" fontId="9" fillId="4" borderId="31" xfId="0" applyFont="1" applyFill="1" applyBorder="1" applyAlignment="1">
      <alignment horizontal="center" vertical="center" wrapText="1"/>
    </xf>
    <xf numFmtId="17" fontId="29" fillId="2" borderId="12" xfId="0" applyNumberFormat="1" applyFont="1" applyFill="1" applyBorder="1" applyAlignment="1">
      <alignment horizontal="center" vertical="center"/>
    </xf>
    <xf numFmtId="17" fontId="29" fillId="2" borderId="1" xfId="0" applyNumberFormat="1" applyFont="1" applyFill="1" applyBorder="1" applyAlignment="1">
      <alignment horizontal="center" vertical="center"/>
    </xf>
    <xf numFmtId="17" fontId="29" fillId="2" borderId="47" xfId="0" applyNumberFormat="1" applyFont="1" applyFill="1" applyBorder="1" applyAlignment="1">
      <alignment horizontal="center" vertical="center"/>
    </xf>
    <xf numFmtId="44" fontId="28" fillId="4" borderId="6" xfId="0" applyNumberFormat="1" applyFont="1" applyFill="1" applyBorder="1" applyAlignment="1">
      <alignment vertical="center" wrapText="1"/>
    </xf>
    <xf numFmtId="0" fontId="1" fillId="0" borderId="0" xfId="0" applyFont="1"/>
    <xf numFmtId="9" fontId="2" fillId="0" borderId="35" xfId="2" applyFont="1" applyFill="1" applyBorder="1" applyAlignment="1">
      <alignment horizontal="center"/>
    </xf>
    <xf numFmtId="9" fontId="2" fillId="15" borderId="46" xfId="2" applyFont="1" applyFill="1" applyBorder="1" applyAlignment="1">
      <alignment horizontal="center"/>
    </xf>
    <xf numFmtId="9" fontId="2" fillId="0" borderId="46" xfId="2" applyFont="1" applyFill="1" applyBorder="1" applyAlignment="1">
      <alignment horizontal="center"/>
    </xf>
    <xf numFmtId="0" fontId="20" fillId="21" borderId="69" xfId="0" applyFont="1" applyFill="1" applyBorder="1" applyAlignment="1">
      <alignment horizontal="center" vertical="center"/>
    </xf>
    <xf numFmtId="0" fontId="20" fillId="21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44" fontId="15" fillId="32" borderId="2" xfId="1" applyFont="1" applyFill="1" applyBorder="1" applyAlignment="1">
      <alignment vertical="center" wrapText="1"/>
    </xf>
    <xf numFmtId="44" fontId="16" fillId="31" borderId="36" xfId="1" applyFont="1" applyFill="1" applyBorder="1" applyAlignment="1">
      <alignment vertical="center" wrapText="1"/>
    </xf>
    <xf numFmtId="44" fontId="1" fillId="21" borderId="46" xfId="4" applyNumberFormat="1" applyFont="1" applyFill="1" applyBorder="1"/>
    <xf numFmtId="44" fontId="1" fillId="15" borderId="93" xfId="0" applyNumberFormat="1" applyFont="1" applyFill="1" applyBorder="1"/>
    <xf numFmtId="44" fontId="15" fillId="31" borderId="94" xfId="0" applyNumberFormat="1" applyFont="1" applyFill="1" applyBorder="1" applyAlignment="1">
      <alignment vertical="center" wrapText="1"/>
    </xf>
    <xf numFmtId="44" fontId="1" fillId="0" borderId="46" xfId="0" applyNumberFormat="1" applyFont="1" applyBorder="1" applyAlignment="1">
      <alignment horizontal="center"/>
    </xf>
    <xf numFmtId="44" fontId="1" fillId="24" borderId="46" xfId="0" applyNumberFormat="1" applyFont="1" applyFill="1" applyBorder="1" applyAlignment="1">
      <alignment horizontal="center"/>
    </xf>
    <xf numFmtId="44" fontId="1" fillId="0" borderId="127" xfId="0" applyNumberFormat="1" applyFont="1" applyBorder="1" applyAlignment="1">
      <alignment horizontal="center"/>
    </xf>
    <xf numFmtId="44" fontId="0" fillId="0" borderId="42" xfId="0" applyNumberFormat="1" applyBorder="1"/>
    <xf numFmtId="44" fontId="0" fillId="24" borderId="29" xfId="0" applyNumberFormat="1" applyFill="1" applyBorder="1"/>
    <xf numFmtId="44" fontId="30" fillId="27" borderId="139" xfId="1" applyFont="1" applyFill="1" applyBorder="1" applyAlignment="1" applyProtection="1">
      <alignment horizontal="center" vertical="center" wrapText="1"/>
      <protection locked="0"/>
    </xf>
    <xf numFmtId="0" fontId="27" fillId="0" borderId="49" xfId="0" applyFont="1" applyFill="1" applyBorder="1" applyAlignment="1">
      <alignment horizontal="left" vertical="center" wrapText="1"/>
    </xf>
    <xf numFmtId="0" fontId="11" fillId="12" borderId="27" xfId="1" quotePrefix="1" applyNumberFormat="1" applyFont="1" applyFill="1" applyBorder="1" applyAlignment="1">
      <alignment vertical="center" wrapText="1"/>
    </xf>
    <xf numFmtId="44" fontId="24" fillId="0" borderId="5" xfId="1" applyFont="1" applyFill="1" applyBorder="1" applyAlignment="1">
      <alignment horizontal="center" vertical="center" wrapText="1"/>
    </xf>
    <xf numFmtId="44" fontId="24" fillId="0" borderId="31" xfId="1" applyFont="1" applyFill="1" applyBorder="1" applyAlignment="1">
      <alignment horizontal="center" vertical="center" wrapText="1"/>
    </xf>
    <xf numFmtId="44" fontId="24" fillId="0" borderId="11" xfId="1" applyFont="1" applyFill="1" applyBorder="1" applyAlignment="1">
      <alignment horizontal="center" vertical="center" wrapText="1"/>
    </xf>
    <xf numFmtId="9" fontId="2" fillId="15" borderId="33" xfId="2" applyFont="1" applyFill="1" applyBorder="1" applyAlignment="1">
      <alignment horizontal="center"/>
    </xf>
    <xf numFmtId="9" fontId="2" fillId="15" borderId="46" xfId="2" applyFont="1" applyFill="1" applyBorder="1" applyAlignment="1">
      <alignment horizontal="center"/>
    </xf>
    <xf numFmtId="9" fontId="2" fillId="15" borderId="27" xfId="2" applyFont="1" applyFill="1" applyBorder="1" applyAlignment="1">
      <alignment horizontal="center"/>
    </xf>
    <xf numFmtId="9" fontId="2" fillId="0" borderId="33" xfId="2" applyFont="1" applyFill="1" applyBorder="1" applyAlignment="1">
      <alignment horizontal="center"/>
    </xf>
    <xf numFmtId="9" fontId="2" fillId="0" borderId="46" xfId="2" applyFont="1" applyFill="1" applyBorder="1" applyAlignment="1">
      <alignment horizontal="center"/>
    </xf>
    <xf numFmtId="9" fontId="2" fillId="0" borderId="27" xfId="2" applyFont="1" applyFill="1" applyBorder="1" applyAlignment="1">
      <alignment horizontal="center"/>
    </xf>
    <xf numFmtId="9" fontId="2" fillId="0" borderId="45" xfId="2" applyFont="1" applyBorder="1" applyAlignment="1">
      <alignment horizontal="center"/>
    </xf>
    <xf numFmtId="17" fontId="9" fillId="6" borderId="10" xfId="0" applyNumberFormat="1" applyFont="1" applyFill="1" applyBorder="1" applyAlignment="1">
      <alignment horizontal="center" vertical="center" wrapText="1"/>
    </xf>
    <xf numFmtId="17" fontId="9" fillId="6" borderId="86" xfId="0" applyNumberFormat="1" applyFont="1" applyFill="1" applyBorder="1" applyAlignment="1">
      <alignment horizontal="center" vertical="center" wrapText="1"/>
    </xf>
    <xf numFmtId="0" fontId="9" fillId="7" borderId="38" xfId="0" applyFont="1" applyFill="1" applyBorder="1" applyAlignment="1">
      <alignment horizontal="center" vertical="center" wrapText="1"/>
    </xf>
    <xf numFmtId="0" fontId="9" fillId="7" borderId="47" xfId="0" applyFont="1" applyFill="1" applyBorder="1" applyAlignment="1">
      <alignment horizontal="center" vertical="center" wrapText="1"/>
    </xf>
    <xf numFmtId="0" fontId="9" fillId="8" borderId="68" xfId="0" applyFont="1" applyFill="1" applyBorder="1" applyAlignment="1">
      <alignment horizontal="center" vertical="center" wrapText="1"/>
    </xf>
    <xf numFmtId="0" fontId="9" fillId="8" borderId="89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5" xfId="0" applyFont="1" applyFill="1" applyBorder="1" applyAlignment="1">
      <alignment horizontal="center" vertical="center" wrapText="1"/>
    </xf>
    <xf numFmtId="9" fontId="2" fillId="0" borderId="26" xfId="2" applyFont="1" applyFill="1" applyBorder="1" applyAlignment="1">
      <alignment horizontal="center"/>
    </xf>
    <xf numFmtId="9" fontId="2" fillId="0" borderId="35" xfId="2" applyFont="1" applyFill="1" applyBorder="1" applyAlignment="1">
      <alignment horizontal="center"/>
    </xf>
    <xf numFmtId="9" fontId="2" fillId="0" borderId="29" xfId="2" applyFont="1" applyFill="1" applyBorder="1" applyAlignment="1">
      <alignment horizontal="center"/>
    </xf>
    <xf numFmtId="9" fontId="2" fillId="0" borderId="26" xfId="2" applyFont="1" applyBorder="1" applyAlignment="1">
      <alignment horizontal="center"/>
    </xf>
    <xf numFmtId="9" fontId="2" fillId="0" borderId="35" xfId="2" applyFont="1" applyBorder="1" applyAlignment="1">
      <alignment horizontal="center"/>
    </xf>
    <xf numFmtId="9" fontId="2" fillId="0" borderId="29" xfId="2" applyFont="1" applyBorder="1" applyAlignment="1">
      <alignment horizontal="center"/>
    </xf>
    <xf numFmtId="0" fontId="9" fillId="5" borderId="6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17" fontId="9" fillId="6" borderId="7" xfId="0" applyNumberFormat="1" applyFont="1" applyFill="1" applyBorder="1" applyAlignment="1">
      <alignment horizontal="center" vertical="center" wrapText="1"/>
    </xf>
    <xf numFmtId="17" fontId="9" fillId="6" borderId="13" xfId="0" applyNumberFormat="1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 wrapText="1"/>
    </xf>
    <xf numFmtId="0" fontId="9" fillId="7" borderId="13" xfId="0" applyFont="1" applyFill="1" applyBorder="1" applyAlignment="1">
      <alignment horizontal="center" vertical="center" wrapText="1"/>
    </xf>
    <xf numFmtId="0" fontId="9" fillId="7" borderId="9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15" fillId="26" borderId="68" xfId="0" applyFont="1" applyFill="1" applyBorder="1" applyAlignment="1">
      <alignment horizontal="center" vertical="center" wrapText="1"/>
    </xf>
    <xf numFmtId="0" fontId="15" fillId="26" borderId="89" xfId="0" applyFont="1" applyFill="1" applyBorder="1" applyAlignment="1">
      <alignment horizontal="center" vertical="center" wrapText="1"/>
    </xf>
    <xf numFmtId="0" fontId="15" fillId="18" borderId="4" xfId="0" applyFont="1" applyFill="1" applyBorder="1" applyAlignment="1">
      <alignment horizontal="center" vertical="center" wrapText="1"/>
    </xf>
    <xf numFmtId="0" fontId="9" fillId="22" borderId="5" xfId="0" applyFont="1" applyFill="1" applyBorder="1" applyAlignment="1">
      <alignment horizontal="center" vertical="center" wrapText="1"/>
    </xf>
    <xf numFmtId="0" fontId="9" fillId="22" borderId="11" xfId="0" applyFont="1" applyFill="1" applyBorder="1" applyAlignment="1">
      <alignment horizontal="center" vertical="center" wrapText="1"/>
    </xf>
    <xf numFmtId="17" fontId="7" fillId="3" borderId="2" xfId="0" quotePrefix="1" applyNumberFormat="1" applyFont="1" applyFill="1" applyBorder="1" applyAlignment="1">
      <alignment horizontal="center"/>
    </xf>
    <xf numFmtId="17" fontId="7" fillId="3" borderId="3" xfId="0" applyNumberFormat="1" applyFont="1" applyFill="1" applyBorder="1" applyAlignment="1">
      <alignment horizontal="center"/>
    </xf>
    <xf numFmtId="17" fontId="7" fillId="3" borderId="4" xfId="0" applyNumberFormat="1" applyFont="1" applyFill="1" applyBorder="1" applyAlignment="1">
      <alignment horizontal="center"/>
    </xf>
    <xf numFmtId="17" fontId="7" fillId="2" borderId="2" xfId="0" quotePrefix="1" applyNumberFormat="1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17" fontId="7" fillId="2" borderId="3" xfId="0" applyNumberFormat="1" applyFont="1" applyFill="1" applyBorder="1" applyAlignment="1">
      <alignment horizontal="center"/>
    </xf>
    <xf numFmtId="17" fontId="7" fillId="2" borderId="4" xfId="0" applyNumberFormat="1" applyFont="1" applyFill="1" applyBorder="1" applyAlignment="1">
      <alignment horizontal="center"/>
    </xf>
    <xf numFmtId="17" fontId="7" fillId="3" borderId="2" xfId="0" applyNumberFormat="1" applyFont="1" applyFill="1" applyBorder="1" applyAlignment="1">
      <alignment horizontal="center"/>
    </xf>
    <xf numFmtId="17" fontId="7" fillId="2" borderId="2" xfId="0" applyNumberFormat="1" applyFont="1" applyFill="1" applyBorder="1" applyAlignment="1">
      <alignment horizontal="center"/>
    </xf>
    <xf numFmtId="17" fontId="7" fillId="2" borderId="6" xfId="0" applyNumberFormat="1" applyFont="1" applyFill="1" applyBorder="1" applyAlignment="1">
      <alignment horizontal="center" vertical="center"/>
    </xf>
    <xf numFmtId="17" fontId="7" fillId="2" borderId="66" xfId="0" applyNumberFormat="1" applyFont="1" applyFill="1" applyBorder="1" applyAlignment="1">
      <alignment horizontal="center" vertical="center"/>
    </xf>
    <xf numFmtId="17" fontId="7" fillId="2" borderId="38" xfId="0" applyNumberFormat="1" applyFont="1" applyFill="1" applyBorder="1" applyAlignment="1">
      <alignment horizontal="center" vertical="center"/>
    </xf>
    <xf numFmtId="0" fontId="15" fillId="31" borderId="5" xfId="0" applyFont="1" applyFill="1" applyBorder="1" applyAlignment="1">
      <alignment horizontal="center" vertical="center" wrapText="1"/>
    </xf>
    <xf numFmtId="0" fontId="15" fillId="31" borderId="31" xfId="0" applyFont="1" applyFill="1" applyBorder="1" applyAlignment="1">
      <alignment horizontal="center" vertical="center" wrapText="1"/>
    </xf>
    <xf numFmtId="0" fontId="15" fillId="31" borderId="11" xfId="0" applyFont="1" applyFill="1" applyBorder="1" applyAlignment="1">
      <alignment horizontal="center" vertical="center" wrapText="1"/>
    </xf>
    <xf numFmtId="0" fontId="9" fillId="5" borderId="68" xfId="0" applyFont="1" applyFill="1" applyBorder="1" applyAlignment="1">
      <alignment horizontal="center" vertical="center" wrapText="1"/>
    </xf>
    <xf numFmtId="0" fontId="9" fillId="5" borderId="89" xfId="0" applyFont="1" applyFill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top" wrapText="1"/>
    </xf>
    <xf numFmtId="0" fontId="3" fillId="0" borderId="46" xfId="0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top" wrapText="1"/>
    </xf>
    <xf numFmtId="0" fontId="1" fillId="0" borderId="33" xfId="0" applyFont="1" applyBorder="1" applyAlignment="1">
      <alignment horizontal="center" vertical="top" wrapText="1"/>
    </xf>
    <xf numFmtId="0" fontId="1" fillId="0" borderId="46" xfId="0" applyFont="1" applyBorder="1" applyAlignment="1">
      <alignment horizontal="center" vertical="top" wrapText="1"/>
    </xf>
    <xf numFmtId="0" fontId="1" fillId="0" borderId="27" xfId="0" applyFont="1" applyBorder="1" applyAlignment="1">
      <alignment horizontal="center" vertical="top" wrapText="1"/>
    </xf>
    <xf numFmtId="49" fontId="7" fillId="0" borderId="0" xfId="0" applyNumberFormat="1" applyFont="1" applyAlignment="1">
      <alignment horizontal="center" wrapText="1"/>
    </xf>
    <xf numFmtId="49" fontId="6" fillId="0" borderId="0" xfId="0" applyNumberFormat="1" applyFont="1" applyAlignment="1">
      <alignment horizontal="center" wrapText="1"/>
    </xf>
    <xf numFmtId="0" fontId="12" fillId="0" borderId="33" xfId="0" applyFont="1" applyBorder="1" applyAlignment="1">
      <alignment horizontal="center" wrapText="1"/>
    </xf>
    <xf numFmtId="0" fontId="12" fillId="0" borderId="46" xfId="0" applyFont="1" applyBorder="1" applyAlignment="1">
      <alignment horizontal="center" wrapText="1"/>
    </xf>
    <xf numFmtId="0" fontId="12" fillId="0" borderId="27" xfId="0" applyFont="1" applyBorder="1" applyAlignment="1">
      <alignment horizontal="center" wrapText="1"/>
    </xf>
    <xf numFmtId="17" fontId="20" fillId="21" borderId="69" xfId="0" quotePrefix="1" applyNumberFormat="1" applyFont="1" applyFill="1" applyBorder="1" applyAlignment="1">
      <alignment horizontal="center" vertical="center"/>
    </xf>
    <xf numFmtId="0" fontId="20" fillId="21" borderId="69" xfId="0" applyFont="1" applyFill="1" applyBorder="1" applyAlignment="1">
      <alignment horizontal="center" vertical="center"/>
    </xf>
    <xf numFmtId="0" fontId="20" fillId="21" borderId="70" xfId="0" applyFont="1" applyFill="1" applyBorder="1" applyAlignment="1">
      <alignment horizontal="center" vertical="center"/>
    </xf>
    <xf numFmtId="0" fontId="20" fillId="21" borderId="1" xfId="0" applyFont="1" applyFill="1" applyBorder="1" applyAlignment="1">
      <alignment horizontal="center" vertical="center"/>
    </xf>
    <xf numFmtId="0" fontId="20" fillId="21" borderId="71" xfId="0" applyFont="1" applyFill="1" applyBorder="1" applyAlignment="1">
      <alignment horizontal="center" vertical="center"/>
    </xf>
    <xf numFmtId="0" fontId="20" fillId="21" borderId="70" xfId="0" applyFont="1" applyFill="1" applyBorder="1" applyAlignment="1">
      <alignment horizontal="center"/>
    </xf>
    <xf numFmtId="0" fontId="20" fillId="21" borderId="71" xfId="0" applyFont="1" applyFill="1" applyBorder="1" applyAlignment="1">
      <alignment horizontal="center"/>
    </xf>
    <xf numFmtId="0" fontId="8" fillId="19" borderId="115" xfId="0" applyFont="1" applyFill="1" applyBorder="1" applyAlignment="1">
      <alignment horizontal="right"/>
    </xf>
    <xf numFmtId="0" fontId="8" fillId="19" borderId="57" xfId="0" applyFont="1" applyFill="1" applyBorder="1" applyAlignment="1">
      <alignment horizontal="right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4" fontId="16" fillId="26" borderId="104" xfId="4" applyNumberFormat="1" applyFont="1" applyFill="1" applyBorder="1" applyAlignment="1">
      <alignment horizontal="center" vertical="center" wrapText="1"/>
    </xf>
    <xf numFmtId="44" fontId="16" fillId="26" borderId="105" xfId="4" applyNumberFormat="1" applyFont="1" applyFill="1" applyBorder="1" applyAlignment="1">
      <alignment horizontal="center" vertical="center" wrapText="1"/>
    </xf>
    <xf numFmtId="44" fontId="16" fillId="26" borderId="106" xfId="4" applyNumberFormat="1" applyFont="1" applyFill="1" applyBorder="1" applyAlignment="1">
      <alignment horizontal="center" vertical="center" wrapText="1"/>
    </xf>
    <xf numFmtId="44" fontId="16" fillId="18" borderId="73" xfId="4" applyNumberFormat="1" applyFont="1" applyFill="1" applyBorder="1" applyAlignment="1">
      <alignment horizontal="center" vertical="center" wrapText="1"/>
    </xf>
    <xf numFmtId="44" fontId="16" fillId="18" borderId="75" xfId="4" applyNumberFormat="1" applyFont="1" applyFill="1" applyBorder="1" applyAlignment="1">
      <alignment horizontal="center" vertical="center" wrapText="1"/>
    </xf>
    <xf numFmtId="44" fontId="2" fillId="19" borderId="4" xfId="4" applyNumberFormat="1" applyFont="1" applyFill="1" applyBorder="1" applyAlignment="1">
      <alignment horizontal="center" vertical="center" wrapText="1"/>
    </xf>
    <xf numFmtId="44" fontId="2" fillId="2" borderId="49" xfId="0" applyNumberFormat="1" applyFont="1" applyFill="1" applyBorder="1" applyAlignment="1">
      <alignment horizontal="center" vertical="center" wrapText="1"/>
    </xf>
    <xf numFmtId="44" fontId="2" fillId="2" borderId="45" xfId="0" applyNumberFormat="1" applyFont="1" applyFill="1" applyBorder="1" applyAlignment="1">
      <alignment horizontal="center" vertical="center" wrapText="1"/>
    </xf>
    <xf numFmtId="44" fontId="2" fillId="13" borderId="73" xfId="4" applyNumberFormat="1" applyFont="1" applyFill="1" applyBorder="1" applyAlignment="1">
      <alignment horizontal="center" vertical="center" wrapText="1"/>
    </xf>
    <xf numFmtId="44" fontId="2" fillId="13" borderId="75" xfId="4" applyNumberFormat="1" applyFont="1" applyFill="1" applyBorder="1" applyAlignment="1">
      <alignment horizontal="center" vertical="center" wrapText="1"/>
    </xf>
    <xf numFmtId="44" fontId="2" fillId="0" borderId="80" xfId="0" applyNumberFormat="1" applyFont="1" applyBorder="1" applyAlignment="1">
      <alignment horizontal="center" vertical="center" wrapText="1"/>
    </xf>
    <xf numFmtId="44" fontId="2" fillId="0" borderId="74" xfId="0" applyNumberFormat="1" applyFont="1" applyBorder="1" applyAlignment="1">
      <alignment horizontal="center" vertical="center" wrapText="1"/>
    </xf>
    <xf numFmtId="17" fontId="20" fillId="21" borderId="69" xfId="0" quotePrefix="1" applyNumberFormat="1" applyFont="1" applyFill="1" applyBorder="1" applyAlignment="1">
      <alignment horizontal="center"/>
    </xf>
    <xf numFmtId="0" fontId="20" fillId="21" borderId="69" xfId="0" applyFont="1" applyFill="1" applyBorder="1" applyAlignment="1">
      <alignment horizontal="center"/>
    </xf>
    <xf numFmtId="0" fontId="20" fillId="21" borderId="1" xfId="0" applyFont="1" applyFill="1" applyBorder="1" applyAlignment="1">
      <alignment horizontal="center"/>
    </xf>
    <xf numFmtId="0" fontId="20" fillId="21" borderId="107" xfId="0" applyFont="1" applyFill="1" applyBorder="1" applyAlignment="1">
      <alignment horizontal="center"/>
    </xf>
    <xf numFmtId="0" fontId="20" fillId="21" borderId="108" xfId="0" applyFont="1" applyFill="1" applyBorder="1" applyAlignment="1">
      <alignment horizontal="center"/>
    </xf>
    <xf numFmtId="0" fontId="2" fillId="19" borderId="17" xfId="0" applyFont="1" applyFill="1" applyBorder="1" applyAlignment="1">
      <alignment horizontal="center" vertical="center" wrapText="1"/>
    </xf>
    <xf numFmtId="0" fontId="2" fillId="19" borderId="138" xfId="0" applyFont="1" applyFill="1" applyBorder="1" applyAlignment="1">
      <alignment horizontal="center" vertical="center" wrapText="1"/>
    </xf>
    <xf numFmtId="0" fontId="1" fillId="19" borderId="99" xfId="0" applyFont="1" applyFill="1" applyBorder="1" applyAlignment="1">
      <alignment horizontal="center" vertical="center" wrapText="1"/>
    </xf>
    <xf numFmtId="0" fontId="2" fillId="19" borderId="100" xfId="0" applyFont="1" applyFill="1" applyBorder="1" applyAlignment="1">
      <alignment horizontal="center" vertical="center" wrapText="1"/>
    </xf>
    <xf numFmtId="0" fontId="2" fillId="19" borderId="101" xfId="0" applyFont="1" applyFill="1" applyBorder="1" applyAlignment="1">
      <alignment horizontal="center" vertical="center" wrapText="1"/>
    </xf>
    <xf numFmtId="16" fontId="2" fillId="0" borderId="72" xfId="0" quotePrefix="1" applyNumberFormat="1" applyFont="1" applyBorder="1" applyAlignment="1">
      <alignment horizontal="center" vertical="center" wrapText="1"/>
    </xf>
    <xf numFmtId="44" fontId="2" fillId="2" borderId="10" xfId="0" applyNumberFormat="1" applyFont="1" applyFill="1" applyBorder="1" applyAlignment="1">
      <alignment horizontal="center" vertical="center" wrapText="1"/>
    </xf>
    <xf numFmtId="44" fontId="2" fillId="2" borderId="52" xfId="0" applyNumberFormat="1" applyFont="1" applyFill="1" applyBorder="1" applyAlignment="1">
      <alignment horizontal="center" vertical="center" wrapText="1"/>
    </xf>
    <xf numFmtId="17" fontId="20" fillId="21" borderId="69" xfId="0" applyNumberFormat="1" applyFont="1" applyFill="1" applyBorder="1" applyAlignment="1">
      <alignment horizontal="center"/>
    </xf>
    <xf numFmtId="17" fontId="20" fillId="21" borderId="70" xfId="0" applyNumberFormat="1" applyFont="1" applyFill="1" applyBorder="1" applyAlignment="1">
      <alignment horizontal="center"/>
    </xf>
    <xf numFmtId="17" fontId="20" fillId="21" borderId="1" xfId="0" applyNumberFormat="1" applyFont="1" applyFill="1" applyBorder="1" applyAlignment="1">
      <alignment horizontal="center"/>
    </xf>
    <xf numFmtId="17" fontId="20" fillId="21" borderId="71" xfId="0" applyNumberFormat="1" applyFont="1" applyFill="1" applyBorder="1" applyAlignment="1">
      <alignment horizontal="center"/>
    </xf>
    <xf numFmtId="0" fontId="15" fillId="31" borderId="140" xfId="0" applyFont="1" applyFill="1" applyBorder="1" applyAlignment="1">
      <alignment horizontal="center" vertical="center" wrapText="1"/>
    </xf>
    <xf numFmtId="0" fontId="15" fillId="31" borderId="94" xfId="0" applyFont="1" applyFill="1" applyBorder="1" applyAlignment="1">
      <alignment horizontal="center" vertical="center" wrapText="1"/>
    </xf>
    <xf numFmtId="0" fontId="15" fillId="31" borderId="141" xfId="0" applyFont="1" applyFill="1" applyBorder="1" applyAlignment="1">
      <alignment horizontal="center" vertical="center" wrapText="1"/>
    </xf>
    <xf numFmtId="0" fontId="8" fillId="2" borderId="87" xfId="0" quotePrefix="1" applyFont="1" applyFill="1" applyBorder="1" applyAlignment="1">
      <alignment horizontal="center"/>
    </xf>
    <xf numFmtId="0" fontId="8" fillId="2" borderId="90" xfId="0" applyFont="1" applyFill="1" applyBorder="1" applyAlignment="1">
      <alignment horizontal="center"/>
    </xf>
    <xf numFmtId="0" fontId="8" fillId="2" borderId="102" xfId="0" applyFont="1" applyFill="1" applyBorder="1" applyAlignment="1">
      <alignment horizontal="center"/>
    </xf>
    <xf numFmtId="0" fontId="8" fillId="3" borderId="87" xfId="0" quotePrefix="1" applyFont="1" applyFill="1" applyBorder="1" applyAlignment="1">
      <alignment horizontal="center"/>
    </xf>
    <xf numFmtId="0" fontId="8" fillId="3" borderId="90" xfId="0" applyFont="1" applyFill="1" applyBorder="1" applyAlignment="1">
      <alignment horizontal="center"/>
    </xf>
    <xf numFmtId="0" fontId="8" fillId="3" borderId="102" xfId="0" applyFont="1" applyFill="1" applyBorder="1" applyAlignment="1">
      <alignment horizontal="center"/>
    </xf>
    <xf numFmtId="0" fontId="8" fillId="3" borderId="25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8" fillId="3" borderId="23" xfId="0" applyFont="1" applyFill="1" applyBorder="1" applyAlignment="1">
      <alignment horizontal="center"/>
    </xf>
    <xf numFmtId="0" fontId="8" fillId="3" borderId="67" xfId="0" applyFont="1" applyFill="1" applyBorder="1" applyAlignment="1">
      <alignment horizontal="center"/>
    </xf>
    <xf numFmtId="0" fontId="8" fillId="2" borderId="23" xfId="0" quotePrefix="1" applyFont="1" applyFill="1" applyBorder="1" applyAlignment="1">
      <alignment horizontal="center"/>
    </xf>
    <xf numFmtId="0" fontId="8" fillId="2" borderId="103" xfId="0" quotePrefix="1" applyFont="1" applyFill="1" applyBorder="1" applyAlignment="1">
      <alignment horizontal="center"/>
    </xf>
    <xf numFmtId="0" fontId="8" fillId="2" borderId="67" xfId="0" quotePrefix="1" applyFont="1" applyFill="1" applyBorder="1" applyAlignment="1">
      <alignment horizontal="center"/>
    </xf>
    <xf numFmtId="0" fontId="8" fillId="3" borderId="24" xfId="0" quotePrefix="1" applyFont="1" applyFill="1" applyBorder="1" applyAlignment="1">
      <alignment horizontal="center"/>
    </xf>
    <xf numFmtId="0" fontId="15" fillId="31" borderId="66" xfId="0" applyFont="1" applyFill="1" applyBorder="1" applyAlignment="1">
      <alignment horizontal="center" vertical="center" wrapText="1"/>
    </xf>
    <xf numFmtId="0" fontId="15" fillId="31" borderId="0" xfId="0" applyFont="1" applyFill="1" applyAlignment="1">
      <alignment horizontal="center" vertical="center" wrapText="1"/>
    </xf>
    <xf numFmtId="1" fontId="8" fillId="4" borderId="7" xfId="0" applyNumberFormat="1" applyFont="1" applyFill="1" applyBorder="1" applyAlignment="1">
      <alignment horizontal="center" vertical="center" wrapText="1"/>
    </xf>
    <xf numFmtId="1" fontId="8" fillId="4" borderId="35" xfId="0" applyNumberFormat="1" applyFont="1" applyFill="1" applyBorder="1" applyAlignment="1">
      <alignment horizontal="center" vertical="center" wrapText="1"/>
    </xf>
    <xf numFmtId="44" fontId="8" fillId="4" borderId="23" xfId="0" applyNumberFormat="1" applyFont="1" applyFill="1" applyBorder="1" applyAlignment="1">
      <alignment horizontal="center" vertical="center" wrapText="1"/>
    </xf>
    <xf numFmtId="44" fontId="8" fillId="4" borderId="103" xfId="0" applyNumberFormat="1" applyFont="1" applyFill="1" applyBorder="1" applyAlignment="1">
      <alignment horizontal="center" vertical="center" wrapText="1"/>
    </xf>
    <xf numFmtId="44" fontId="8" fillId="4" borderId="67" xfId="0" applyNumberFormat="1" applyFont="1" applyFill="1" applyBorder="1" applyAlignment="1">
      <alignment horizontal="center" vertical="center" wrapText="1"/>
    </xf>
    <xf numFmtId="0" fontId="8" fillId="3" borderId="23" xfId="0" quotePrefix="1" applyFont="1" applyFill="1" applyBorder="1" applyAlignment="1">
      <alignment horizontal="center"/>
    </xf>
    <xf numFmtId="0" fontId="8" fillId="3" borderId="103" xfId="0" quotePrefix="1" applyFont="1" applyFill="1" applyBorder="1" applyAlignment="1">
      <alignment horizontal="center"/>
    </xf>
    <xf numFmtId="0" fontId="8" fillId="3" borderId="67" xfId="0" quotePrefix="1" applyFont="1" applyFill="1" applyBorder="1" applyAlignment="1">
      <alignment horizontal="center"/>
    </xf>
    <xf numFmtId="0" fontId="15" fillId="31" borderId="6" xfId="0" applyFont="1" applyFill="1" applyBorder="1" applyAlignment="1">
      <alignment horizontal="center" vertical="center" wrapText="1"/>
    </xf>
    <xf numFmtId="0" fontId="15" fillId="31" borderId="60" xfId="0" applyFont="1" applyFill="1" applyBorder="1" applyAlignment="1">
      <alignment horizontal="center" vertical="center" wrapText="1"/>
    </xf>
  </cellXfs>
  <cellStyles count="35">
    <cellStyle name="Comma" xfId="4" builtinId="3"/>
    <cellStyle name="Comma 2" xfId="8" xr:uid="{00000000-0005-0000-0000-000000000000}"/>
    <cellStyle name="Comma 2 2" xfId="12" xr:uid="{00000000-0005-0000-0000-000001000000}"/>
    <cellStyle name="Currency" xfId="1" builtinId="4"/>
    <cellStyle name="Currency 2" xfId="10" xr:uid="{00000000-0005-0000-0000-000002000000}"/>
    <cellStyle name="Currency 2 2" xfId="14" xr:uid="{00000000-0005-0000-0000-000003000000}"/>
    <cellStyle name="Currency 2 2 2" xfId="18" xr:uid="{00000000-0005-0000-0000-000004000000}"/>
    <cellStyle name="Currency 2 2 3" xfId="20" xr:uid="{00000000-0005-0000-0000-000005000000}"/>
    <cellStyle name="Currency 2 2 4" xfId="25" xr:uid="{00000000-0005-0000-0000-000006000000}"/>
    <cellStyle name="Currency 2 2 4 2" xfId="28" xr:uid="{00000000-0005-0000-0000-000007000000}"/>
    <cellStyle name="Currency 2 2 4 3" xfId="31" xr:uid="{00000000-0005-0000-0000-000008000000}"/>
    <cellStyle name="Normal" xfId="0" builtinId="0"/>
    <cellStyle name="Normal 2" xfId="3" xr:uid="{00000000-0005-0000-0000-000003000000}"/>
    <cellStyle name="Normal 2 2" xfId="5" xr:uid="{00000000-0005-0000-0000-000004000000}"/>
    <cellStyle name="Normal 2 2 2" xfId="16" xr:uid="{00000000-0005-0000-0000-00000C000000}"/>
    <cellStyle name="Normal 2 2 3" xfId="21" xr:uid="{00000000-0005-0000-0000-00000D000000}"/>
    <cellStyle name="Normal 2 2 4" xfId="24" xr:uid="{00000000-0005-0000-0000-00000E000000}"/>
    <cellStyle name="Normal 2 2 4 2" xfId="27" xr:uid="{00000000-0005-0000-0000-00000F000000}"/>
    <cellStyle name="Normal 2 2 4 3" xfId="30" xr:uid="{00000000-0005-0000-0000-000010000000}"/>
    <cellStyle name="Normal 2 2 5" xfId="15" xr:uid="{00000000-0005-0000-0000-00000B000000}"/>
    <cellStyle name="Normal 2 3" xfId="22" xr:uid="{00000000-0005-0000-0000-000011000000}"/>
    <cellStyle name="Normal 2 4" xfId="7" xr:uid="{00000000-0005-0000-0000-00000A000000}"/>
    <cellStyle name="Normal 3" xfId="32" xr:uid="{00000000-0005-0000-0000-00004B000000}"/>
    <cellStyle name="Normal 4" xfId="33" xr:uid="{A2DA8471-4DD8-43DA-A686-9539BA966EC8}"/>
    <cellStyle name="Normal 4 2" xfId="34" xr:uid="{F2500F2A-8C48-40A9-A1A6-C27970C40169}"/>
    <cellStyle name="Percent" xfId="2" builtinId="5"/>
    <cellStyle name="Percent 2" xfId="6" xr:uid="{00000000-0005-0000-0000-000012000000}"/>
    <cellStyle name="Percent 2 2" xfId="11" xr:uid="{00000000-0005-0000-0000-000013000000}"/>
    <cellStyle name="Percent 3" xfId="9" xr:uid="{00000000-0005-0000-0000-000014000000}"/>
    <cellStyle name="Percent 3 2" xfId="13" xr:uid="{00000000-0005-0000-0000-000015000000}"/>
    <cellStyle name="Percent 3 2 2" xfId="17" xr:uid="{00000000-0005-0000-0000-000016000000}"/>
    <cellStyle name="Percent 3 2 3" xfId="19" xr:uid="{00000000-0005-0000-0000-000017000000}"/>
    <cellStyle name="Percent 3 2 4" xfId="23" xr:uid="{00000000-0005-0000-0000-000018000000}"/>
    <cellStyle name="Percent 3 2 4 2" xfId="26" xr:uid="{00000000-0005-0000-0000-000019000000}"/>
    <cellStyle name="Percent 3 2 4 3" xfId="29" xr:uid="{00000000-0005-0000-0000-00001A000000}"/>
  </cellStyles>
  <dxfs count="0"/>
  <tableStyles count="0" defaultTableStyle="TableStyleMedium2" defaultPivotStyle="PivotStyleLight16"/>
  <colors>
    <mruColors>
      <color rgb="FFFFFFCC"/>
      <color rgb="FFFFFF99"/>
      <color rgb="FF03304B"/>
      <color rgb="FFE2E2E2"/>
      <color rgb="FFDAEEF3"/>
      <color rgb="FF22658A"/>
      <color rgb="FFE7EEF5"/>
      <color rgb="FFFFFF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224116</xdr:colOff>
      <xdr:row>0</xdr:row>
      <xdr:rowOff>58270</xdr:rowOff>
    </xdr:from>
    <xdr:ext cx="4250729" cy="738979"/>
    <xdr:pic>
      <xdr:nvPicPr>
        <xdr:cNvPr id="2" name="Picture 1">
          <a:extLst>
            <a:ext uri="{FF2B5EF4-FFF2-40B4-BE49-F238E27FC236}">
              <a16:creationId xmlns:a16="http://schemas.microsoft.com/office/drawing/2014/main" id="{2D2EBED1-1405-4780-B0B8-2E711988BB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211" y="54460"/>
          <a:ext cx="4250729" cy="738979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119340</xdr:colOff>
      <xdr:row>0</xdr:row>
      <xdr:rowOff>58270</xdr:rowOff>
    </xdr:from>
    <xdr:to>
      <xdr:col>6</xdr:col>
      <xdr:colOff>137269</xdr:colOff>
      <xdr:row>4</xdr:row>
      <xdr:rowOff>94304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7F7E31D-B0D1-49AB-8D69-FC405FDFD3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340" y="58270"/>
          <a:ext cx="3675529" cy="81708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718074" cy="798034"/>
    <xdr:pic>
      <xdr:nvPicPr>
        <xdr:cNvPr id="2" name="Picture 1">
          <a:extLst>
            <a:ext uri="{FF2B5EF4-FFF2-40B4-BE49-F238E27FC236}">
              <a16:creationId xmlns:a16="http://schemas.microsoft.com/office/drawing/2014/main" id="{81FBDE64-353F-4D57-8EEB-4D015206F1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718074" cy="798034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57150</xdr:rowOff>
    </xdr:from>
    <xdr:ext cx="4259619" cy="763109"/>
    <xdr:pic>
      <xdr:nvPicPr>
        <xdr:cNvPr id="2" name="Picture 1">
          <a:extLst>
            <a:ext uri="{FF2B5EF4-FFF2-40B4-BE49-F238E27FC236}">
              <a16:creationId xmlns:a16="http://schemas.microsoft.com/office/drawing/2014/main" id="{7B575B6F-5F50-4D29-8C89-962C371076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" y="53340"/>
          <a:ext cx="4259619" cy="763109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76200</xdr:rowOff>
    </xdr:from>
    <xdr:ext cx="4351694" cy="704689"/>
    <xdr:pic>
      <xdr:nvPicPr>
        <xdr:cNvPr id="2" name="Picture 1">
          <a:extLst>
            <a:ext uri="{FF2B5EF4-FFF2-40B4-BE49-F238E27FC236}">
              <a16:creationId xmlns:a16="http://schemas.microsoft.com/office/drawing/2014/main" id="{A17385A9-F258-40CB-81D7-A82D54FADC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0"/>
          <a:ext cx="4351694" cy="704689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yfloridacfo.sharepoint.com/sites/FLP/PMO%20Team/Budget/FY25-26/Florida%20PALM%20Spend%20Plan%20Working%20File%20FY%2025-26.xlsx" TargetMode="External"/><Relationship Id="rId1" Type="http://schemas.openxmlformats.org/officeDocument/2006/relationships/externalLinkPath" Target="Florida%20PALM%20Spend%20Plan%20Working%20File%20FY%2025-2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shboard"/>
      <sheetName val="§ 5 - Spending Plan "/>
      <sheetName val="SAMPLE"/>
      <sheetName val="Monthly Summary"/>
      <sheetName val="Quarterly Summary"/>
      <sheetName val="Unprojected Appropriation"/>
      <sheetName val="Detail"/>
      <sheetName val="Footnotes"/>
      <sheetName val="SSI Detail"/>
      <sheetName val="Oracle Detail"/>
      <sheetName val="Oracle Summary "/>
      <sheetName val="Project Admin Detail"/>
      <sheetName val="Production Support Admin Detail"/>
      <sheetName val="Contractor Detail"/>
      <sheetName val="Florida PALM-UAT"/>
      <sheetName val="Contingency Detail"/>
      <sheetName val="ALRR Reconcile"/>
      <sheetName val="General Ledger"/>
      <sheetName val="Encumbrances"/>
      <sheetName val="Notes"/>
      <sheetName val="Checklist 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47">
          <cell r="E147">
            <v>13126406</v>
          </cell>
          <cell r="J147">
            <v>2585935.2499999995</v>
          </cell>
        </row>
        <row r="148">
          <cell r="E148">
            <v>72229636</v>
          </cell>
          <cell r="F148">
            <v>33583683</v>
          </cell>
          <cell r="H148">
            <v>38645953</v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4EDBD-C732-40E6-A95C-551BF6C3DFDD}">
  <dimension ref="A2:BT58"/>
  <sheetViews>
    <sheetView tabSelected="1" topLeftCell="A6" zoomScaleNormal="100" workbookViewId="0">
      <pane xSplit="1" topLeftCell="B1" activePane="topRight" state="frozen"/>
      <selection activeCell="A5" sqref="A5"/>
      <selection pane="topRight" activeCell="I14" sqref="I14:BL24"/>
    </sheetView>
  </sheetViews>
  <sheetFormatPr defaultColWidth="50.28515625" defaultRowHeight="14.25" x14ac:dyDescent="0.2"/>
  <cols>
    <col min="1" max="1" width="68.85546875" style="216" bestFit="1" customWidth="1"/>
    <col min="2" max="8" width="20.7109375" style="274" customWidth="1"/>
    <col min="9" max="10" width="17.7109375" style="216" customWidth="1"/>
    <col min="11" max="11" width="4" style="216" bestFit="1" customWidth="1"/>
    <col min="12" max="12" width="17.7109375" style="216" hidden="1" customWidth="1"/>
    <col min="13" max="14" width="17.7109375" style="216" customWidth="1"/>
    <col min="15" max="15" width="4" style="216" bestFit="1" customWidth="1"/>
    <col min="16" max="16" width="17.7109375" style="216" hidden="1" customWidth="1"/>
    <col min="17" max="18" width="17.7109375" style="216" customWidth="1"/>
    <col min="19" max="19" width="7.140625" style="216" bestFit="1" customWidth="1"/>
    <col min="20" max="20" width="15.7109375" style="216" hidden="1" customWidth="1"/>
    <col min="21" max="21" width="18.28515625" style="216" customWidth="1"/>
    <col min="22" max="23" width="17.7109375" style="216" customWidth="1"/>
    <col min="24" max="24" width="1.85546875" style="216" customWidth="1"/>
    <col min="25" max="25" width="17.7109375" style="216" hidden="1" customWidth="1"/>
    <col min="26" max="27" width="17.7109375" style="216" customWidth="1"/>
    <col min="28" max="28" width="1.85546875" style="217" customWidth="1"/>
    <col min="29" max="29" width="17.7109375" style="216" hidden="1" customWidth="1"/>
    <col min="30" max="31" width="17.7109375" style="216" customWidth="1"/>
    <col min="32" max="32" width="1.85546875" style="217" customWidth="1"/>
    <col min="33" max="33" width="17.7109375" style="216" hidden="1" customWidth="1"/>
    <col min="34" max="35" width="17.7109375" style="216" customWidth="1"/>
    <col min="36" max="36" width="1.85546875" style="217" customWidth="1"/>
    <col min="37" max="37" width="17.7109375" style="216" hidden="1" customWidth="1"/>
    <col min="38" max="39" width="17.7109375" style="216" customWidth="1"/>
    <col min="40" max="40" width="1.85546875" style="217" customWidth="1"/>
    <col min="41" max="41" width="17.7109375" style="216" hidden="1" customWidth="1"/>
    <col min="42" max="43" width="17.7109375" style="216" customWidth="1"/>
    <col min="44" max="44" width="1.85546875" style="217" customWidth="1"/>
    <col min="45" max="45" width="17.7109375" style="216" hidden="1" customWidth="1"/>
    <col min="46" max="47" width="17.7109375" style="216" customWidth="1"/>
    <col min="48" max="48" width="1.85546875" style="216" customWidth="1"/>
    <col min="49" max="49" width="17.7109375" style="216" hidden="1" customWidth="1"/>
    <col min="50" max="51" width="17.7109375" style="216" customWidth="1"/>
    <col min="52" max="52" width="1.85546875" style="216" customWidth="1"/>
    <col min="53" max="53" width="17.7109375" style="216" hidden="1" customWidth="1"/>
    <col min="54" max="55" width="17.7109375" style="216" customWidth="1"/>
    <col min="56" max="56" width="1.85546875" style="216" customWidth="1"/>
    <col min="57" max="59" width="17.7109375" style="216" hidden="1" customWidth="1"/>
    <col min="60" max="61" width="19.85546875" style="274" bestFit="1" customWidth="1"/>
    <col min="62" max="62" width="18.28515625" style="274" customWidth="1"/>
    <col min="63" max="63" width="17.42578125" style="274" customWidth="1"/>
    <col min="64" max="64" width="17.7109375" style="274" customWidth="1"/>
    <col min="65" max="65" width="17.7109375" style="216" bestFit="1" customWidth="1"/>
    <col min="66" max="66" width="19" style="216" customWidth="1"/>
    <col min="67" max="16384" width="50.28515625" style="216"/>
  </cols>
  <sheetData>
    <row r="2" spans="1:64" ht="15" x14ac:dyDescent="0.2">
      <c r="A2" s="1"/>
      <c r="B2" s="2"/>
      <c r="C2" s="2"/>
      <c r="D2" s="2"/>
      <c r="E2" s="2"/>
      <c r="F2" s="2"/>
      <c r="G2" s="2"/>
      <c r="H2" s="2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3"/>
      <c r="AC2" s="1"/>
      <c r="AD2" s="1"/>
      <c r="AE2" s="1"/>
      <c r="AF2" s="3"/>
      <c r="AG2" s="1"/>
      <c r="AH2" s="1"/>
      <c r="AI2" s="1"/>
      <c r="AJ2" s="3"/>
      <c r="AK2" s="1"/>
      <c r="AL2" s="1"/>
      <c r="AM2" s="1"/>
      <c r="AN2" s="3"/>
      <c r="AO2" s="1"/>
      <c r="AP2" s="1"/>
      <c r="AQ2" s="1"/>
      <c r="AR2" s="3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2"/>
      <c r="BI2" s="2"/>
      <c r="BJ2" s="2"/>
    </row>
    <row r="3" spans="1:64" ht="15.75" x14ac:dyDescent="0.25">
      <c r="A3" s="4"/>
      <c r="B3" s="5"/>
      <c r="C3" s="5"/>
      <c r="D3" s="5"/>
      <c r="E3" s="5"/>
      <c r="F3" s="5"/>
      <c r="G3" s="5"/>
      <c r="H3" s="5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6"/>
      <c r="AC3" s="4"/>
      <c r="AD3" s="4"/>
      <c r="AE3" s="4"/>
      <c r="AF3" s="6"/>
      <c r="AG3" s="4"/>
      <c r="AH3" s="4"/>
      <c r="AI3" s="4"/>
      <c r="AJ3" s="6"/>
      <c r="AK3" s="4"/>
      <c r="AL3" s="4"/>
      <c r="AM3" s="4"/>
      <c r="AN3" s="6"/>
      <c r="AO3" s="4"/>
      <c r="AP3" s="4"/>
      <c r="AQ3" s="4"/>
      <c r="AR3" s="6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7"/>
      <c r="BI3" s="5"/>
      <c r="BJ3" s="5"/>
    </row>
    <row r="4" spans="1:64" x14ac:dyDescent="0.2">
      <c r="BH4" s="275"/>
    </row>
    <row r="5" spans="1:64" x14ac:dyDescent="0.2">
      <c r="M5" s="341"/>
      <c r="P5" s="341"/>
      <c r="AQ5" s="357"/>
      <c r="BH5" s="334"/>
    </row>
    <row r="6" spans="1:64" ht="15.75" x14ac:dyDescent="0.25">
      <c r="A6" s="151" t="s">
        <v>3</v>
      </c>
      <c r="M6" s="218"/>
      <c r="P6" s="341"/>
      <c r="AE6" s="218"/>
      <c r="AG6" s="357"/>
      <c r="BH6" s="334"/>
    </row>
    <row r="7" spans="1:64" ht="15.75" x14ac:dyDescent="0.25">
      <c r="A7" s="6" t="s">
        <v>155</v>
      </c>
      <c r="F7" s="275"/>
      <c r="G7" s="275"/>
      <c r="H7" s="275"/>
    </row>
    <row r="8" spans="1:64" ht="15" thickBot="1" x14ac:dyDescent="0.25">
      <c r="A8" s="450" t="s">
        <v>224</v>
      </c>
      <c r="F8" s="275"/>
      <c r="G8" s="275"/>
    </row>
    <row r="9" spans="1:64" ht="16.149999999999999" customHeight="1" thickBot="1" x14ac:dyDescent="0.25">
      <c r="A9" s="356"/>
      <c r="B9" s="521" t="s">
        <v>4</v>
      </c>
      <c r="C9" s="522"/>
      <c r="D9" s="522"/>
      <c r="E9" s="522"/>
      <c r="F9" s="522"/>
      <c r="G9" s="522"/>
      <c r="H9" s="523"/>
    </row>
    <row r="10" spans="1:64" s="9" customFormat="1" ht="15.75" customHeight="1" thickBot="1" x14ac:dyDescent="0.3">
      <c r="A10" s="97"/>
      <c r="B10" s="446" t="b">
        <f>B13=B11</f>
        <v>1</v>
      </c>
      <c r="C10" s="447" t="b">
        <f t="shared" ref="C10:F10" si="0">C13=C11</f>
        <v>1</v>
      </c>
      <c r="D10" s="447" t="b">
        <f t="shared" si="0"/>
        <v>1</v>
      </c>
      <c r="E10" s="447" t="b">
        <f t="shared" si="0"/>
        <v>1</v>
      </c>
      <c r="F10" s="447" t="b">
        <f t="shared" si="0"/>
        <v>1</v>
      </c>
      <c r="G10" s="447" t="str">
        <f>IF(G32=SUM(G14:G23,G25:G31),"","ERROR")</f>
        <v/>
      </c>
      <c r="H10" s="448" t="str">
        <f>IF(H32=SUM(H14:H22,H23:H31),"","ERROR")</f>
        <v>ERROR</v>
      </c>
      <c r="I10" s="509" t="s">
        <v>143</v>
      </c>
      <c r="J10" s="510"/>
      <c r="K10" s="510"/>
      <c r="L10" s="510"/>
      <c r="M10" s="512" t="s">
        <v>144</v>
      </c>
      <c r="N10" s="513"/>
      <c r="O10" s="513"/>
      <c r="P10" s="514"/>
      <c r="Q10" s="509" t="s">
        <v>145</v>
      </c>
      <c r="R10" s="510"/>
      <c r="S10" s="510"/>
      <c r="T10" s="511"/>
      <c r="U10" s="524" t="s">
        <v>219</v>
      </c>
      <c r="V10" s="512" t="s">
        <v>146</v>
      </c>
      <c r="W10" s="517"/>
      <c r="X10" s="517"/>
      <c r="Y10" s="518"/>
      <c r="Z10" s="509" t="s">
        <v>147</v>
      </c>
      <c r="AA10" s="515"/>
      <c r="AB10" s="515"/>
      <c r="AC10" s="516"/>
      <c r="AD10" s="512" t="s">
        <v>148</v>
      </c>
      <c r="AE10" s="517"/>
      <c r="AF10" s="517"/>
      <c r="AG10" s="518"/>
      <c r="AH10" s="509" t="s">
        <v>149</v>
      </c>
      <c r="AI10" s="515"/>
      <c r="AJ10" s="515"/>
      <c r="AK10" s="516"/>
      <c r="AL10" s="512" t="s">
        <v>150</v>
      </c>
      <c r="AM10" s="513"/>
      <c r="AN10" s="513"/>
      <c r="AO10" s="514"/>
      <c r="AP10" s="509" t="s">
        <v>151</v>
      </c>
      <c r="AQ10" s="510"/>
      <c r="AR10" s="510"/>
      <c r="AS10" s="511"/>
      <c r="AT10" s="512" t="s">
        <v>152</v>
      </c>
      <c r="AU10" s="513"/>
      <c r="AV10" s="513"/>
      <c r="AW10" s="514"/>
      <c r="AX10" s="509" t="s">
        <v>153</v>
      </c>
      <c r="AY10" s="515"/>
      <c r="AZ10" s="515"/>
      <c r="BA10" s="516"/>
      <c r="BB10" s="512" t="s">
        <v>154</v>
      </c>
      <c r="BC10" s="517"/>
      <c r="BD10" s="517"/>
      <c r="BE10" s="518"/>
      <c r="BF10" s="519" t="s">
        <v>156</v>
      </c>
      <c r="BG10" s="511"/>
      <c r="BH10" s="520" t="s">
        <v>5</v>
      </c>
      <c r="BI10" s="517"/>
      <c r="BJ10" s="518"/>
      <c r="BK10" s="8"/>
      <c r="BL10" s="8"/>
    </row>
    <row r="11" spans="1:64" ht="15" customHeight="1" thickBot="1" x14ac:dyDescent="0.25">
      <c r="A11" s="507" t="s">
        <v>6</v>
      </c>
      <c r="B11" s="449">
        <f>B13</f>
        <v>10130387</v>
      </c>
      <c r="C11" s="449">
        <f>C13</f>
        <v>45930662.000000007</v>
      </c>
      <c r="D11" s="444">
        <f>D13</f>
        <v>56061049</v>
      </c>
      <c r="E11" s="444">
        <f>E13</f>
        <v>26439659</v>
      </c>
      <c r="F11" s="444">
        <f>F13</f>
        <v>29621390</v>
      </c>
      <c r="G11" s="444">
        <f>SUM(G14:G24)</f>
        <v>49950225.609511763</v>
      </c>
      <c r="H11" s="444">
        <f>H13</f>
        <v>19737272.920000002</v>
      </c>
      <c r="I11" s="496" t="s">
        <v>7</v>
      </c>
      <c r="J11" s="498" t="s">
        <v>8</v>
      </c>
      <c r="K11" s="31"/>
      <c r="L11" s="500" t="s">
        <v>9</v>
      </c>
      <c r="M11" s="496" t="s">
        <v>7</v>
      </c>
      <c r="N11" s="498" t="s">
        <v>8</v>
      </c>
      <c r="O11" s="31"/>
      <c r="P11" s="500" t="s">
        <v>9</v>
      </c>
      <c r="Q11" s="496" t="s">
        <v>7</v>
      </c>
      <c r="R11" s="498" t="s">
        <v>8</v>
      </c>
      <c r="S11" s="31"/>
      <c r="T11" s="500" t="s">
        <v>9</v>
      </c>
      <c r="U11" s="525"/>
      <c r="V11" s="496" t="s">
        <v>7</v>
      </c>
      <c r="W11" s="498" t="s">
        <v>8</v>
      </c>
      <c r="X11" s="31"/>
      <c r="Y11" s="500" t="s">
        <v>9</v>
      </c>
      <c r="Z11" s="496" t="s">
        <v>7</v>
      </c>
      <c r="AA11" s="498" t="s">
        <v>8</v>
      </c>
      <c r="AB11" s="31"/>
      <c r="AC11" s="500" t="s">
        <v>9</v>
      </c>
      <c r="AD11" s="496" t="s">
        <v>7</v>
      </c>
      <c r="AE11" s="498" t="s">
        <v>8</v>
      </c>
      <c r="AF11" s="31"/>
      <c r="AG11" s="500" t="s">
        <v>9</v>
      </c>
      <c r="AH11" s="496" t="s">
        <v>7</v>
      </c>
      <c r="AI11" s="498" t="s">
        <v>8</v>
      </c>
      <c r="AJ11" s="31"/>
      <c r="AK11" s="500" t="s">
        <v>9</v>
      </c>
      <c r="AL11" s="496" t="s">
        <v>7</v>
      </c>
      <c r="AM11" s="498" t="s">
        <v>8</v>
      </c>
      <c r="AN11" s="31"/>
      <c r="AO11" s="500" t="s">
        <v>9</v>
      </c>
      <c r="AP11" s="496" t="s">
        <v>7</v>
      </c>
      <c r="AQ11" s="498" t="s">
        <v>8</v>
      </c>
      <c r="AR11" s="31"/>
      <c r="AS11" s="500" t="s">
        <v>9</v>
      </c>
      <c r="AT11" s="496" t="s">
        <v>7</v>
      </c>
      <c r="AU11" s="498" t="s">
        <v>8</v>
      </c>
      <c r="AV11" s="31"/>
      <c r="AW11" s="500" t="s">
        <v>9</v>
      </c>
      <c r="AX11" s="496" t="s">
        <v>7</v>
      </c>
      <c r="AY11" s="498" t="s">
        <v>8</v>
      </c>
      <c r="AZ11" s="31"/>
      <c r="BA11" s="500" t="s">
        <v>9</v>
      </c>
      <c r="BB11" s="496" t="s">
        <v>7</v>
      </c>
      <c r="BC11" s="498" t="s">
        <v>8</v>
      </c>
      <c r="BD11" s="31"/>
      <c r="BE11" s="502" t="s">
        <v>9</v>
      </c>
      <c r="BF11" s="504" t="s">
        <v>10</v>
      </c>
      <c r="BG11" s="506" t="s">
        <v>11</v>
      </c>
      <c r="BH11" s="527" t="s">
        <v>12</v>
      </c>
      <c r="BI11" s="482" t="s">
        <v>13</v>
      </c>
      <c r="BJ11" s="484" t="s">
        <v>14</v>
      </c>
      <c r="BK11" s="486" t="s">
        <v>15</v>
      </c>
      <c r="BL11" s="488" t="s">
        <v>16</v>
      </c>
    </row>
    <row r="12" spans="1:64" ht="78" customHeight="1" thickBot="1" x14ac:dyDescent="0.25">
      <c r="A12" s="508"/>
      <c r="B12" s="445" t="s">
        <v>214</v>
      </c>
      <c r="C12" s="445" t="s">
        <v>208</v>
      </c>
      <c r="D12" s="445" t="s">
        <v>205</v>
      </c>
      <c r="E12" s="445" t="s">
        <v>17</v>
      </c>
      <c r="F12" s="445" t="s">
        <v>18</v>
      </c>
      <c r="G12" s="445" t="s">
        <v>19</v>
      </c>
      <c r="H12" s="445" t="s">
        <v>20</v>
      </c>
      <c r="I12" s="497"/>
      <c r="J12" s="499"/>
      <c r="K12" s="32"/>
      <c r="L12" s="501"/>
      <c r="M12" s="497"/>
      <c r="N12" s="499"/>
      <c r="O12" s="32"/>
      <c r="P12" s="501"/>
      <c r="Q12" s="497"/>
      <c r="R12" s="499"/>
      <c r="S12" s="32"/>
      <c r="T12" s="501"/>
      <c r="U12" s="526" t="s">
        <v>220</v>
      </c>
      <c r="V12" s="497"/>
      <c r="W12" s="499"/>
      <c r="X12" s="32"/>
      <c r="Y12" s="501"/>
      <c r="Z12" s="497"/>
      <c r="AA12" s="499"/>
      <c r="AB12" s="32"/>
      <c r="AC12" s="501"/>
      <c r="AD12" s="497"/>
      <c r="AE12" s="499"/>
      <c r="AF12" s="32"/>
      <c r="AG12" s="501"/>
      <c r="AH12" s="497"/>
      <c r="AI12" s="499"/>
      <c r="AJ12" s="32"/>
      <c r="AK12" s="501"/>
      <c r="AL12" s="497"/>
      <c r="AM12" s="499"/>
      <c r="AN12" s="32"/>
      <c r="AO12" s="501"/>
      <c r="AP12" s="497"/>
      <c r="AQ12" s="499"/>
      <c r="AR12" s="32"/>
      <c r="AS12" s="501"/>
      <c r="AT12" s="497"/>
      <c r="AU12" s="499"/>
      <c r="AV12" s="32"/>
      <c r="AW12" s="501"/>
      <c r="AX12" s="497"/>
      <c r="AY12" s="499"/>
      <c r="AZ12" s="32"/>
      <c r="BA12" s="501"/>
      <c r="BB12" s="497"/>
      <c r="BC12" s="499"/>
      <c r="BD12" s="32"/>
      <c r="BE12" s="503"/>
      <c r="BF12" s="505"/>
      <c r="BG12" s="506"/>
      <c r="BH12" s="528"/>
      <c r="BI12" s="483"/>
      <c r="BJ12" s="485"/>
      <c r="BK12" s="487"/>
      <c r="BL12" s="489"/>
    </row>
    <row r="13" spans="1:64" s="341" customFormat="1" ht="15.75" thickBot="1" x14ac:dyDescent="0.25">
      <c r="A13" s="10" t="s">
        <v>21</v>
      </c>
      <c r="B13" s="165">
        <v>10130387</v>
      </c>
      <c r="C13" s="165">
        <v>45930662.000000007</v>
      </c>
      <c r="D13" s="165">
        <v>56061049</v>
      </c>
      <c r="E13" s="166">
        <v>26439659</v>
      </c>
      <c r="F13" s="166">
        <f>D13-E13</f>
        <v>29621390</v>
      </c>
      <c r="G13" s="166">
        <f>SUM(G14:G24)</f>
        <v>49950225.609511763</v>
      </c>
      <c r="H13" s="166">
        <f>E13-BJ13</f>
        <v>19737272.920000002</v>
      </c>
      <c r="I13" s="178">
        <f>SUM(I14:I24)</f>
        <v>4631851.0633333335</v>
      </c>
      <c r="J13" s="183">
        <f>SUM(J14:J24)</f>
        <v>2445591.29</v>
      </c>
      <c r="K13" s="184"/>
      <c r="L13" s="185">
        <f>SUM(L14:L24)</f>
        <v>1335444.96</v>
      </c>
      <c r="M13" s="178">
        <f>SUM(M14:M24)</f>
        <v>6967995.1870833328</v>
      </c>
      <c r="N13" s="183">
        <f>SUM(N14:N24)</f>
        <v>3224806.19</v>
      </c>
      <c r="O13" s="184"/>
      <c r="P13" s="185">
        <f>SUM(P14:P24)</f>
        <v>1127783.6400000001</v>
      </c>
      <c r="Q13" s="178">
        <f>SUM(Q14:Q24)</f>
        <v>2639834.5033333334</v>
      </c>
      <c r="R13" s="183">
        <f>SUM(R14:R24)</f>
        <v>2227550.2200000002</v>
      </c>
      <c r="S13" s="184"/>
      <c r="T13" s="185">
        <f>SUM(T14:T24)</f>
        <v>4239157.4799999995</v>
      </c>
      <c r="U13" s="459">
        <f>SUM(U14:U24)</f>
        <v>-6341733.05375</v>
      </c>
      <c r="V13" s="178">
        <f>SUM(V14:V24)</f>
        <v>6305759.5453293286</v>
      </c>
      <c r="W13" s="183">
        <f>SUM(W14:W24)</f>
        <v>0</v>
      </c>
      <c r="X13" s="184"/>
      <c r="Y13" s="185">
        <f>SUM(Y14:Y24)</f>
        <v>0</v>
      </c>
      <c r="Z13" s="178">
        <f>SUM(Z14:Z24)</f>
        <v>5042152.3588888897</v>
      </c>
      <c r="AA13" s="183">
        <f>SUM(AA14:AA24)</f>
        <v>0</v>
      </c>
      <c r="AB13" s="184"/>
      <c r="AC13" s="185">
        <f>SUM(AC14:AC24)</f>
        <v>0</v>
      </c>
      <c r="AD13" s="178">
        <f>SUM(AD14:AD24)</f>
        <v>1874375.7988888891</v>
      </c>
      <c r="AE13" s="183">
        <f>SUM(AE14:AE24)</f>
        <v>0</v>
      </c>
      <c r="AF13" s="184"/>
      <c r="AG13" s="185">
        <f>SUM(AG14:AG24)</f>
        <v>0</v>
      </c>
      <c r="AH13" s="178">
        <f>SUM(AH14:AH24)</f>
        <v>5568268.2282459959</v>
      </c>
      <c r="AI13" s="183">
        <f>SUM(AI14:AI24)</f>
        <v>0</v>
      </c>
      <c r="AJ13" s="184"/>
      <c r="AK13" s="185">
        <f>SUM(AK14:AK24)</f>
        <v>0</v>
      </c>
      <c r="AL13" s="178">
        <f>SUM(AL14:AL24)</f>
        <v>6326079.9055555565</v>
      </c>
      <c r="AM13" s="183">
        <f>SUM(AM14:AM24)</f>
        <v>0</v>
      </c>
      <c r="AN13" s="184"/>
      <c r="AO13" s="185">
        <f>SUM(AO14:AO24)</f>
        <v>0</v>
      </c>
      <c r="AP13" s="178">
        <f>SUM(AP14:AP24)</f>
        <v>1329104.9355555554</v>
      </c>
      <c r="AQ13" s="183">
        <f>SUM(AQ14:AQ24)</f>
        <v>0</v>
      </c>
      <c r="AR13" s="184"/>
      <c r="AS13" s="185">
        <f>SUM(AS14:AS24)</f>
        <v>0</v>
      </c>
      <c r="AT13" s="178">
        <f>SUM(AT14:AT24)</f>
        <v>4810367.6482459959</v>
      </c>
      <c r="AU13" s="183">
        <f>SUM(AU14:AU24)</f>
        <v>0</v>
      </c>
      <c r="AV13" s="184"/>
      <c r="AW13" s="185">
        <f>SUM(AW14:AW24)</f>
        <v>0</v>
      </c>
      <c r="AX13" s="178">
        <f>SUM(AX14:AX24)</f>
        <v>7625077.4655555561</v>
      </c>
      <c r="AY13" s="183">
        <f>SUM(AY14:AY24)</f>
        <v>0</v>
      </c>
      <c r="AZ13" s="184"/>
      <c r="BA13" s="185">
        <f>SUM(BA14:BA24)</f>
        <v>0</v>
      </c>
      <c r="BB13" s="178">
        <f>SUM(BB14:BB24)</f>
        <v>3171092.0232459954</v>
      </c>
      <c r="BC13" s="183">
        <f>SUM(BC14:BC24)</f>
        <v>0</v>
      </c>
      <c r="BD13" s="184"/>
      <c r="BE13" s="185">
        <f>SUM(BE14:BE24)</f>
        <v>0</v>
      </c>
      <c r="BF13" s="199" t="e">
        <f t="shared" ref="BF13:BG13" si="1">SUM(BF14:BF22)</f>
        <v>#REF!</v>
      </c>
      <c r="BG13" s="187" t="e">
        <f t="shared" si="1"/>
        <v>#REF!</v>
      </c>
      <c r="BH13" s="190">
        <f>SUM(BH14:BH24)</f>
        <v>7897947.6999999993</v>
      </c>
      <c r="BI13" s="43">
        <f>SUM(BI14:BI24)</f>
        <v>7897947.6999999993</v>
      </c>
      <c r="BJ13" s="37">
        <f>SUM(BJ14:BJ24)</f>
        <v>6702386.0800000001</v>
      </c>
      <c r="BK13" s="48">
        <f>SUM(BK14:BK23)</f>
        <v>42052277.90951176</v>
      </c>
      <c r="BL13" s="145">
        <f>SUM(BK13/G13)</f>
        <v>0.84188364309417574</v>
      </c>
    </row>
    <row r="14" spans="1:64" s="341" customFormat="1" ht="16.5" x14ac:dyDescent="0.2">
      <c r="A14" s="177" t="s">
        <v>22</v>
      </c>
      <c r="B14" s="472"/>
      <c r="C14" s="472"/>
      <c r="D14" s="472"/>
      <c r="E14" s="472"/>
      <c r="F14" s="472"/>
      <c r="G14" s="196">
        <f>SUM(I14+M14+Q14+V14+Z14+AD14+AH14+AL14+AP14+AT14+AX14+BB14)+U14</f>
        <v>27285523</v>
      </c>
      <c r="H14" s="472"/>
      <c r="I14" s="189">
        <v>2000000</v>
      </c>
      <c r="J14" s="197">
        <v>0</v>
      </c>
      <c r="K14" s="180"/>
      <c r="L14" s="179">
        <v>0</v>
      </c>
      <c r="M14" s="189">
        <v>5338840</v>
      </c>
      <c r="N14" s="197">
        <v>2000000</v>
      </c>
      <c r="O14" s="180">
        <v>2</v>
      </c>
      <c r="P14" s="179">
        <v>0</v>
      </c>
      <c r="Q14" s="189">
        <v>994983</v>
      </c>
      <c r="R14" s="197">
        <v>994983</v>
      </c>
      <c r="S14" s="180"/>
      <c r="T14" s="179">
        <v>2994983</v>
      </c>
      <c r="U14" s="460">
        <v>-5338840</v>
      </c>
      <c r="V14" s="189">
        <v>4000000</v>
      </c>
      <c r="W14" s="197">
        <v>0</v>
      </c>
      <c r="X14" s="180"/>
      <c r="Y14" s="179">
        <v>0</v>
      </c>
      <c r="Z14" s="189">
        <v>3420540</v>
      </c>
      <c r="AA14" s="197">
        <v>0</v>
      </c>
      <c r="AB14" s="180"/>
      <c r="AC14" s="179">
        <v>0</v>
      </c>
      <c r="AD14" s="189">
        <v>0</v>
      </c>
      <c r="AE14" s="197">
        <v>0</v>
      </c>
      <c r="AF14" s="180"/>
      <c r="AG14" s="179">
        <v>0</v>
      </c>
      <c r="AH14" s="189">
        <v>3000000</v>
      </c>
      <c r="AI14" s="197">
        <v>0</v>
      </c>
      <c r="AJ14" s="180"/>
      <c r="AK14" s="179">
        <v>0</v>
      </c>
      <c r="AL14" s="189">
        <v>3667500</v>
      </c>
      <c r="AM14" s="197">
        <v>0</v>
      </c>
      <c r="AN14" s="180"/>
      <c r="AO14" s="179">
        <v>0</v>
      </c>
      <c r="AP14" s="189">
        <v>0</v>
      </c>
      <c r="AQ14" s="197">
        <v>0</v>
      </c>
      <c r="AR14" s="180"/>
      <c r="AS14" s="179">
        <v>0</v>
      </c>
      <c r="AT14" s="189">
        <v>2681700</v>
      </c>
      <c r="AU14" s="197">
        <v>0</v>
      </c>
      <c r="AV14" s="180"/>
      <c r="AW14" s="179">
        <v>0</v>
      </c>
      <c r="AX14" s="189">
        <v>6020800</v>
      </c>
      <c r="AY14" s="197">
        <v>0</v>
      </c>
      <c r="AZ14" s="180"/>
      <c r="BA14" s="179">
        <v>0</v>
      </c>
      <c r="BB14" s="189">
        <v>1500000</v>
      </c>
      <c r="BC14" s="197">
        <v>0</v>
      </c>
      <c r="BD14" s="180"/>
      <c r="BE14" s="179">
        <v>0</v>
      </c>
      <c r="BF14" s="36">
        <v>0</v>
      </c>
      <c r="BG14" s="200">
        <v>0</v>
      </c>
      <c r="BH14" s="36">
        <v>2994983</v>
      </c>
      <c r="BI14" s="36">
        <v>2994983</v>
      </c>
      <c r="BJ14" s="35">
        <v>2994983</v>
      </c>
      <c r="BK14" s="167">
        <v>24290540</v>
      </c>
      <c r="BL14" s="146">
        <v>0.89023545562971251</v>
      </c>
    </row>
    <row r="15" spans="1:64" s="341" customFormat="1" ht="15" customHeight="1" x14ac:dyDescent="0.2">
      <c r="A15" s="177" t="s">
        <v>23</v>
      </c>
      <c r="B15" s="473"/>
      <c r="C15" s="473"/>
      <c r="D15" s="473"/>
      <c r="E15" s="473"/>
      <c r="F15" s="473"/>
      <c r="G15" s="196">
        <f t="shared" ref="G15:G31" si="2">SUM(I15+M15+Q15+V15+Z15+AD15+AH15+AL15+AP15+AT15+AX15+BB15)+U15</f>
        <v>415692</v>
      </c>
      <c r="H15" s="473"/>
      <c r="I15" s="189">
        <v>34641</v>
      </c>
      <c r="J15" s="188">
        <v>34641</v>
      </c>
      <c r="K15" s="180"/>
      <c r="L15" s="188">
        <v>34641</v>
      </c>
      <c r="M15" s="189">
        <v>34641</v>
      </c>
      <c r="N15" s="188">
        <v>34641</v>
      </c>
      <c r="O15" s="180"/>
      <c r="P15" s="188">
        <v>34641</v>
      </c>
      <c r="Q15" s="189">
        <v>34641</v>
      </c>
      <c r="R15" s="188">
        <v>34641</v>
      </c>
      <c r="S15" s="180"/>
      <c r="T15" s="188">
        <v>34641</v>
      </c>
      <c r="U15" s="460">
        <v>0</v>
      </c>
      <c r="V15" s="189">
        <v>34641</v>
      </c>
      <c r="W15" s="188">
        <v>0</v>
      </c>
      <c r="X15" s="180"/>
      <c r="Y15" s="188">
        <v>0</v>
      </c>
      <c r="Z15" s="189">
        <v>34641</v>
      </c>
      <c r="AA15" s="188">
        <v>0</v>
      </c>
      <c r="AB15" s="180"/>
      <c r="AC15" s="188">
        <v>0</v>
      </c>
      <c r="AD15" s="189">
        <v>34641</v>
      </c>
      <c r="AE15" s="188">
        <v>0</v>
      </c>
      <c r="AF15" s="180"/>
      <c r="AG15" s="188">
        <v>0</v>
      </c>
      <c r="AH15" s="189">
        <v>34641</v>
      </c>
      <c r="AI15" s="188">
        <v>0</v>
      </c>
      <c r="AJ15" s="180"/>
      <c r="AK15" s="188">
        <v>0</v>
      </c>
      <c r="AL15" s="189">
        <v>34641</v>
      </c>
      <c r="AM15" s="188">
        <v>0</v>
      </c>
      <c r="AN15" s="180"/>
      <c r="AO15" s="188">
        <v>0</v>
      </c>
      <c r="AP15" s="189">
        <v>34641</v>
      </c>
      <c r="AQ15" s="188">
        <v>0</v>
      </c>
      <c r="AR15" s="180"/>
      <c r="AS15" s="188">
        <v>0</v>
      </c>
      <c r="AT15" s="189">
        <v>34641</v>
      </c>
      <c r="AU15" s="188">
        <v>0</v>
      </c>
      <c r="AV15" s="180"/>
      <c r="AW15" s="188">
        <v>0</v>
      </c>
      <c r="AX15" s="189">
        <v>34641</v>
      </c>
      <c r="AY15" s="188">
        <v>0</v>
      </c>
      <c r="AZ15" s="180"/>
      <c r="BA15" s="188">
        <v>0</v>
      </c>
      <c r="BB15" s="189">
        <v>34641</v>
      </c>
      <c r="BC15" s="188">
        <v>0</v>
      </c>
      <c r="BD15" s="180"/>
      <c r="BE15" s="188">
        <v>0</v>
      </c>
      <c r="BF15" s="189">
        <v>0</v>
      </c>
      <c r="BG15" s="186">
        <v>0</v>
      </c>
      <c r="BH15" s="36">
        <v>103923</v>
      </c>
      <c r="BI15" s="44">
        <v>103923</v>
      </c>
      <c r="BJ15" s="35">
        <v>103923</v>
      </c>
      <c r="BK15" s="167">
        <v>311769</v>
      </c>
      <c r="BL15" s="146">
        <v>0.75</v>
      </c>
    </row>
    <row r="16" spans="1:64" s="341" customFormat="1" ht="16.5" x14ac:dyDescent="0.2">
      <c r="A16" s="177" t="s">
        <v>24</v>
      </c>
      <c r="B16" s="473"/>
      <c r="C16" s="473"/>
      <c r="D16" s="473"/>
      <c r="E16" s="473"/>
      <c r="F16" s="473"/>
      <c r="G16" s="196">
        <f t="shared" si="2"/>
        <v>9935896</v>
      </c>
      <c r="H16" s="473"/>
      <c r="I16" s="36">
        <v>1534630</v>
      </c>
      <c r="J16" s="188">
        <v>1521776</v>
      </c>
      <c r="K16" s="180"/>
      <c r="L16" s="179">
        <v>830806</v>
      </c>
      <c r="M16" s="36">
        <v>713885</v>
      </c>
      <c r="N16" s="188">
        <v>713885</v>
      </c>
      <c r="O16" s="180"/>
      <c r="P16" s="179">
        <v>690970</v>
      </c>
      <c r="Q16" s="36">
        <v>713885</v>
      </c>
      <c r="R16" s="188">
        <v>713885</v>
      </c>
      <c r="S16" s="180"/>
      <c r="T16" s="179">
        <v>713885</v>
      </c>
      <c r="U16" s="460">
        <v>-12854</v>
      </c>
      <c r="V16" s="36">
        <v>907013</v>
      </c>
      <c r="W16" s="188">
        <v>0</v>
      </c>
      <c r="X16" s="180"/>
      <c r="Y16" s="179">
        <v>0</v>
      </c>
      <c r="Z16" s="36">
        <v>710885</v>
      </c>
      <c r="AA16" s="188">
        <v>0</v>
      </c>
      <c r="AB16" s="180"/>
      <c r="AC16" s="179">
        <v>0</v>
      </c>
      <c r="AD16" s="36">
        <v>710885</v>
      </c>
      <c r="AE16" s="188">
        <v>0</v>
      </c>
      <c r="AF16" s="180"/>
      <c r="AG16" s="179">
        <v>0</v>
      </c>
      <c r="AH16" s="36">
        <v>907013</v>
      </c>
      <c r="AI16" s="188">
        <v>0</v>
      </c>
      <c r="AJ16" s="180"/>
      <c r="AK16" s="179">
        <v>0</v>
      </c>
      <c r="AL16" s="36">
        <v>710885</v>
      </c>
      <c r="AM16" s="188">
        <v>0</v>
      </c>
      <c r="AN16" s="180"/>
      <c r="AO16" s="179">
        <v>0</v>
      </c>
      <c r="AP16" s="36">
        <v>710885</v>
      </c>
      <c r="AQ16" s="188">
        <v>0</v>
      </c>
      <c r="AR16" s="180"/>
      <c r="AS16" s="179">
        <v>0</v>
      </c>
      <c r="AT16" s="36">
        <v>907014</v>
      </c>
      <c r="AU16" s="188">
        <v>0</v>
      </c>
      <c r="AV16" s="180"/>
      <c r="AW16" s="179">
        <v>0</v>
      </c>
      <c r="AX16" s="36">
        <v>710885</v>
      </c>
      <c r="AY16" s="188">
        <v>0</v>
      </c>
      <c r="AZ16" s="180"/>
      <c r="BA16" s="179">
        <v>0</v>
      </c>
      <c r="BB16" s="36">
        <v>710885</v>
      </c>
      <c r="BC16" s="188">
        <v>0</v>
      </c>
      <c r="BD16" s="180"/>
      <c r="BE16" s="179">
        <v>0</v>
      </c>
      <c r="BF16" s="189">
        <v>0</v>
      </c>
      <c r="BG16" s="186">
        <v>0</v>
      </c>
      <c r="BH16" s="36">
        <v>2949546</v>
      </c>
      <c r="BI16" s="44">
        <v>2949546</v>
      </c>
      <c r="BJ16" s="35">
        <v>2235661</v>
      </c>
      <c r="BK16" s="167">
        <v>6986350</v>
      </c>
      <c r="BL16" s="146">
        <v>0.70314242419606643</v>
      </c>
    </row>
    <row r="17" spans="1:66" s="341" customFormat="1" ht="16.5" x14ac:dyDescent="0.2">
      <c r="A17" s="177" t="s">
        <v>141</v>
      </c>
      <c r="B17" s="473"/>
      <c r="C17" s="473"/>
      <c r="D17" s="473"/>
      <c r="E17" s="473"/>
      <c r="F17" s="473"/>
      <c r="G17" s="196">
        <f t="shared" si="2"/>
        <v>241100.58</v>
      </c>
      <c r="H17" s="473"/>
      <c r="I17" s="36">
        <v>19961.809999999998</v>
      </c>
      <c r="J17" s="188">
        <v>19961.809999999998</v>
      </c>
      <c r="K17" s="180"/>
      <c r="L17" s="179">
        <v>0</v>
      </c>
      <c r="M17" s="36">
        <v>19961.809999999998</v>
      </c>
      <c r="N17" s="188">
        <v>19961.809999999998</v>
      </c>
      <c r="O17" s="180"/>
      <c r="P17" s="179">
        <v>39923.619999999995</v>
      </c>
      <c r="Q17" s="36">
        <v>19961.809999999998</v>
      </c>
      <c r="R17" s="188">
        <v>19961.809999999998</v>
      </c>
      <c r="S17" s="180"/>
      <c r="T17" s="179">
        <v>19961.809999999998</v>
      </c>
      <c r="U17" s="460">
        <v>0</v>
      </c>
      <c r="V17" s="36">
        <v>19961.809999999998</v>
      </c>
      <c r="W17" s="188">
        <v>0</v>
      </c>
      <c r="X17" s="180"/>
      <c r="Y17" s="179">
        <v>0</v>
      </c>
      <c r="Z17" s="36">
        <v>19961.809999999998</v>
      </c>
      <c r="AA17" s="188">
        <v>0</v>
      </c>
      <c r="AB17" s="180"/>
      <c r="AC17" s="179">
        <v>0</v>
      </c>
      <c r="AD17" s="36">
        <v>19961.809999999998</v>
      </c>
      <c r="AE17" s="188">
        <v>0</v>
      </c>
      <c r="AF17" s="180"/>
      <c r="AG17" s="179">
        <v>0</v>
      </c>
      <c r="AH17" s="36">
        <v>19961.809999999998</v>
      </c>
      <c r="AI17" s="188">
        <v>0</v>
      </c>
      <c r="AJ17" s="180"/>
      <c r="AK17" s="179">
        <v>0</v>
      </c>
      <c r="AL17" s="36">
        <v>20143.61</v>
      </c>
      <c r="AM17" s="188">
        <v>0</v>
      </c>
      <c r="AN17" s="180"/>
      <c r="AO17" s="179">
        <v>0</v>
      </c>
      <c r="AP17" s="36">
        <v>20143.61</v>
      </c>
      <c r="AQ17" s="188">
        <v>0</v>
      </c>
      <c r="AR17" s="180"/>
      <c r="AS17" s="179">
        <v>0</v>
      </c>
      <c r="AT17" s="36">
        <v>20360.23</v>
      </c>
      <c r="AU17" s="188">
        <v>0</v>
      </c>
      <c r="AV17" s="180"/>
      <c r="AW17" s="179">
        <v>0</v>
      </c>
      <c r="AX17" s="36">
        <v>20360.23</v>
      </c>
      <c r="AY17" s="188">
        <v>0</v>
      </c>
      <c r="AZ17" s="180"/>
      <c r="BA17" s="179">
        <v>0</v>
      </c>
      <c r="BB17" s="36">
        <v>20360.23</v>
      </c>
      <c r="BC17" s="188">
        <v>0</v>
      </c>
      <c r="BD17" s="180"/>
      <c r="BE17" s="179">
        <v>0</v>
      </c>
      <c r="BF17" s="189">
        <v>0</v>
      </c>
      <c r="BG17" s="186">
        <v>0</v>
      </c>
      <c r="BH17" s="36">
        <v>59885.429999999993</v>
      </c>
      <c r="BI17" s="44">
        <v>59885.429999999993</v>
      </c>
      <c r="BJ17" s="35">
        <v>59885.429999999993</v>
      </c>
      <c r="BK17" s="167">
        <v>181215.15</v>
      </c>
      <c r="BL17" s="146">
        <v>0.75161640009327224</v>
      </c>
    </row>
    <row r="18" spans="1:66" s="341" customFormat="1" ht="16.5" x14ac:dyDescent="0.2">
      <c r="A18" s="177" t="s">
        <v>25</v>
      </c>
      <c r="B18" s="473"/>
      <c r="C18" s="473"/>
      <c r="D18" s="473"/>
      <c r="E18" s="473"/>
      <c r="F18" s="473"/>
      <c r="G18" s="196">
        <f t="shared" si="2"/>
        <v>810106.56</v>
      </c>
      <c r="H18" s="473"/>
      <c r="I18" s="36">
        <v>41971.78</v>
      </c>
      <c r="J18" s="188">
        <v>1177</v>
      </c>
      <c r="K18" s="180">
        <v>2</v>
      </c>
      <c r="L18" s="179">
        <v>1177</v>
      </c>
      <c r="M18" s="36">
        <v>7971.7800000000007</v>
      </c>
      <c r="N18" s="188">
        <v>5355.02</v>
      </c>
      <c r="O18" s="180"/>
      <c r="P18" s="179">
        <v>5355.02</v>
      </c>
      <c r="Q18" s="36">
        <v>7971.7800000000007</v>
      </c>
      <c r="R18" s="188">
        <v>2971.76</v>
      </c>
      <c r="S18" s="180">
        <v>2</v>
      </c>
      <c r="T18" s="179">
        <v>2971.76</v>
      </c>
      <c r="U18" s="460">
        <v>-48411.56</v>
      </c>
      <c r="V18" s="36">
        <v>41971.78</v>
      </c>
      <c r="W18" s="188">
        <v>0</v>
      </c>
      <c r="X18" s="180"/>
      <c r="Y18" s="179">
        <v>0</v>
      </c>
      <c r="Z18" s="36">
        <v>7971.7800000000007</v>
      </c>
      <c r="AA18" s="188">
        <v>0</v>
      </c>
      <c r="AB18" s="180"/>
      <c r="AC18" s="179">
        <v>0</v>
      </c>
      <c r="AD18" s="36">
        <v>7971.7800000000007</v>
      </c>
      <c r="AE18" s="188">
        <v>0</v>
      </c>
      <c r="AF18" s="180"/>
      <c r="AG18" s="179">
        <v>0</v>
      </c>
      <c r="AH18" s="36">
        <v>34971.78</v>
      </c>
      <c r="AI18" s="188">
        <v>0</v>
      </c>
      <c r="AJ18" s="180"/>
      <c r="AK18" s="179">
        <v>0</v>
      </c>
      <c r="AL18" s="36">
        <v>675828.53999999992</v>
      </c>
      <c r="AM18" s="188">
        <v>0</v>
      </c>
      <c r="AN18" s="180"/>
      <c r="AO18" s="179">
        <v>0</v>
      </c>
      <c r="AP18" s="36">
        <v>7971.7800000000007</v>
      </c>
      <c r="AQ18" s="188">
        <v>0</v>
      </c>
      <c r="AR18" s="180"/>
      <c r="AS18" s="179">
        <v>0</v>
      </c>
      <c r="AT18" s="36">
        <v>7971.7800000000007</v>
      </c>
      <c r="AU18" s="188">
        <v>0</v>
      </c>
      <c r="AV18" s="180"/>
      <c r="AW18" s="179">
        <v>0</v>
      </c>
      <c r="AX18" s="36">
        <v>7971.7800000000007</v>
      </c>
      <c r="AY18" s="188">
        <v>0</v>
      </c>
      <c r="AZ18" s="180"/>
      <c r="BA18" s="179">
        <v>0</v>
      </c>
      <c r="BB18" s="36">
        <v>7971.7800000000007</v>
      </c>
      <c r="BC18" s="188">
        <v>0</v>
      </c>
      <c r="BD18" s="180"/>
      <c r="BE18" s="179">
        <v>0</v>
      </c>
      <c r="BF18" s="189">
        <v>0</v>
      </c>
      <c r="BG18" s="186">
        <v>0</v>
      </c>
      <c r="BH18" s="36">
        <v>9503.7799999999988</v>
      </c>
      <c r="BI18" s="44">
        <v>9503.7800000000007</v>
      </c>
      <c r="BJ18" s="35">
        <v>9503.7800000000007</v>
      </c>
      <c r="BK18" s="167">
        <v>800602.78</v>
      </c>
      <c r="BL18" s="146">
        <v>0.98826848161802316</v>
      </c>
    </row>
    <row r="19" spans="1:66" s="341" customFormat="1" ht="15" customHeight="1" x14ac:dyDescent="0.2">
      <c r="A19" s="177" t="s">
        <v>26</v>
      </c>
      <c r="B19" s="473"/>
      <c r="C19" s="473"/>
      <c r="D19" s="473"/>
      <c r="E19" s="473"/>
      <c r="F19" s="473"/>
      <c r="G19" s="196">
        <f t="shared" si="2"/>
        <v>2127622.2495117602</v>
      </c>
      <c r="H19" s="473"/>
      <c r="I19" s="189">
        <v>44165.80999999999</v>
      </c>
      <c r="J19" s="188">
        <v>17097.05</v>
      </c>
      <c r="K19" s="180">
        <v>2</v>
      </c>
      <c r="L19" s="179">
        <v>17097.05</v>
      </c>
      <c r="M19" s="189">
        <v>394048.76374999993</v>
      </c>
      <c r="N19" s="188">
        <v>24821.06</v>
      </c>
      <c r="O19" s="180">
        <v>2</v>
      </c>
      <c r="P19" s="179">
        <v>1217.22</v>
      </c>
      <c r="Q19" s="189">
        <v>33788.58</v>
      </c>
      <c r="R19" s="188">
        <v>20602.240000000002</v>
      </c>
      <c r="S19" s="180">
        <v>2</v>
      </c>
      <c r="T19" s="179">
        <v>23603.84</v>
      </c>
      <c r="U19" s="460">
        <v>-409482.80374999996</v>
      </c>
      <c r="V19" s="189">
        <v>714227.10644043982</v>
      </c>
      <c r="W19" s="188">
        <v>0</v>
      </c>
      <c r="X19" s="180"/>
      <c r="Y19" s="179">
        <v>0</v>
      </c>
      <c r="Z19" s="189">
        <v>72151.86</v>
      </c>
      <c r="AA19" s="188">
        <v>0</v>
      </c>
      <c r="AB19" s="180"/>
      <c r="AC19" s="179">
        <v>0</v>
      </c>
      <c r="AD19" s="189">
        <v>33788.58</v>
      </c>
      <c r="AE19" s="188">
        <v>0</v>
      </c>
      <c r="AF19" s="180"/>
      <c r="AG19" s="179">
        <v>0</v>
      </c>
      <c r="AH19" s="189">
        <v>362753.0093571067</v>
      </c>
      <c r="AI19" s="188">
        <v>0</v>
      </c>
      <c r="AJ19" s="180"/>
      <c r="AK19" s="179">
        <v>0</v>
      </c>
      <c r="AL19" s="189">
        <v>52630.846666666665</v>
      </c>
      <c r="AM19" s="188">
        <v>0</v>
      </c>
      <c r="AN19" s="180"/>
      <c r="AO19" s="179">
        <v>0</v>
      </c>
      <c r="AP19" s="189">
        <v>27835.916666666668</v>
      </c>
      <c r="AQ19" s="188">
        <v>0</v>
      </c>
      <c r="AR19" s="180"/>
      <c r="AS19" s="179">
        <v>0</v>
      </c>
      <c r="AT19" s="189">
        <v>362753.0093571067</v>
      </c>
      <c r="AU19" s="188">
        <v>0</v>
      </c>
      <c r="AV19" s="180"/>
      <c r="AW19" s="179">
        <v>0</v>
      </c>
      <c r="AX19" s="189">
        <v>58855.186666666668</v>
      </c>
      <c r="AY19" s="188">
        <v>0</v>
      </c>
      <c r="AZ19" s="180"/>
      <c r="BA19" s="179">
        <v>0</v>
      </c>
      <c r="BB19" s="189">
        <v>380106.3843571067</v>
      </c>
      <c r="BC19" s="188">
        <v>0</v>
      </c>
      <c r="BD19" s="180"/>
      <c r="BE19" s="179">
        <v>0</v>
      </c>
      <c r="BF19" s="189">
        <v>0</v>
      </c>
      <c r="BG19" s="186">
        <v>0</v>
      </c>
      <c r="BH19" s="36">
        <v>62520.349999999977</v>
      </c>
      <c r="BI19" s="44">
        <v>62520.350000000006</v>
      </c>
      <c r="BJ19" s="35">
        <v>41918.11</v>
      </c>
      <c r="BK19" s="167">
        <v>2065101.8995117601</v>
      </c>
      <c r="BL19" s="146">
        <v>0.9706149200054911</v>
      </c>
    </row>
    <row r="20" spans="1:66" s="341" customFormat="1" ht="15" customHeight="1" x14ac:dyDescent="0.2">
      <c r="A20" s="177" t="s">
        <v>1</v>
      </c>
      <c r="B20" s="473"/>
      <c r="C20" s="473"/>
      <c r="D20" s="473"/>
      <c r="E20" s="473"/>
      <c r="F20" s="473"/>
      <c r="G20" s="196">
        <f t="shared" si="2"/>
        <v>293888.03999999998</v>
      </c>
      <c r="H20" s="473"/>
      <c r="I20" s="189">
        <v>30988.523333333331</v>
      </c>
      <c r="J20" s="188">
        <v>19025.509999999998</v>
      </c>
      <c r="K20" s="180">
        <v>2</v>
      </c>
      <c r="L20" s="188">
        <v>19025.509999999998</v>
      </c>
      <c r="M20" s="189">
        <v>30724.273333333331</v>
      </c>
      <c r="N20" s="188">
        <v>18534.260000000002</v>
      </c>
      <c r="O20" s="180">
        <v>2</v>
      </c>
      <c r="P20" s="188">
        <v>18534.260000000002</v>
      </c>
      <c r="Q20" s="189">
        <v>80067.41333333333</v>
      </c>
      <c r="R20" s="188">
        <v>8503.0299999999988</v>
      </c>
      <c r="S20" s="180">
        <v>2</v>
      </c>
      <c r="T20" s="188">
        <v>8503.0299999999988</v>
      </c>
      <c r="U20" s="460">
        <v>-95717.409999999989</v>
      </c>
      <c r="V20" s="189">
        <v>113869.56888888888</v>
      </c>
      <c r="W20" s="188">
        <v>0</v>
      </c>
      <c r="X20" s="180"/>
      <c r="Y20" s="188">
        <v>0</v>
      </c>
      <c r="Z20" s="189">
        <v>36175.708888888883</v>
      </c>
      <c r="AA20" s="188">
        <v>0</v>
      </c>
      <c r="AB20" s="180"/>
      <c r="AC20" s="188">
        <v>0</v>
      </c>
      <c r="AD20" s="189">
        <v>11175.708888888885</v>
      </c>
      <c r="AE20" s="188">
        <v>0</v>
      </c>
      <c r="AF20" s="180"/>
      <c r="AG20" s="188">
        <v>0</v>
      </c>
      <c r="AH20" s="189">
        <v>15475.708888888887</v>
      </c>
      <c r="AI20" s="188">
        <v>0</v>
      </c>
      <c r="AJ20" s="180"/>
      <c r="AK20" s="188">
        <v>0</v>
      </c>
      <c r="AL20" s="189">
        <v>12125.708888888887</v>
      </c>
      <c r="AM20" s="188">
        <v>0</v>
      </c>
      <c r="AN20" s="180"/>
      <c r="AO20" s="188">
        <v>0</v>
      </c>
      <c r="AP20" s="189">
        <v>21675.708888888883</v>
      </c>
      <c r="AQ20" s="188">
        <v>0</v>
      </c>
      <c r="AR20" s="180"/>
      <c r="AS20" s="188">
        <v>0</v>
      </c>
      <c r="AT20" s="189">
        <v>14975.708888888887</v>
      </c>
      <c r="AU20" s="188">
        <v>0</v>
      </c>
      <c r="AV20" s="180"/>
      <c r="AW20" s="188">
        <v>0</v>
      </c>
      <c r="AX20" s="189">
        <v>11175.708888888885</v>
      </c>
      <c r="AY20" s="188">
        <v>0</v>
      </c>
      <c r="AZ20" s="180"/>
      <c r="BA20" s="188">
        <v>0</v>
      </c>
      <c r="BB20" s="189">
        <v>11175.708888888885</v>
      </c>
      <c r="BC20" s="188">
        <v>0</v>
      </c>
      <c r="BD20" s="180"/>
      <c r="BE20" s="188">
        <v>0</v>
      </c>
      <c r="BF20" s="189">
        <v>0</v>
      </c>
      <c r="BG20" s="186">
        <v>0</v>
      </c>
      <c r="BH20" s="36">
        <v>46062.8</v>
      </c>
      <c r="BI20" s="44">
        <v>46062.8</v>
      </c>
      <c r="BJ20" s="35">
        <v>46062.8</v>
      </c>
      <c r="BK20" s="167">
        <v>247825.24</v>
      </c>
      <c r="BL20" s="146">
        <v>0.84326412194249212</v>
      </c>
    </row>
    <row r="21" spans="1:66" s="355" customFormat="1" ht="15.75" customHeight="1" x14ac:dyDescent="0.2">
      <c r="A21" s="177" t="s">
        <v>204</v>
      </c>
      <c r="B21" s="473"/>
      <c r="C21" s="473"/>
      <c r="D21" s="473"/>
      <c r="E21" s="473"/>
      <c r="F21" s="473"/>
      <c r="G21" s="196">
        <f t="shared" si="2"/>
        <v>2750000</v>
      </c>
      <c r="H21" s="473"/>
      <c r="I21" s="196">
        <v>0</v>
      </c>
      <c r="J21" s="179">
        <v>0</v>
      </c>
      <c r="K21" s="180"/>
      <c r="L21" s="181">
        <v>0</v>
      </c>
      <c r="M21" s="196">
        <v>0</v>
      </c>
      <c r="N21" s="179">
        <v>0</v>
      </c>
      <c r="O21" s="180"/>
      <c r="P21" s="181">
        <v>0</v>
      </c>
      <c r="Q21" s="196">
        <v>275000</v>
      </c>
      <c r="R21" s="179">
        <v>0</v>
      </c>
      <c r="S21" s="180">
        <v>2</v>
      </c>
      <c r="T21" s="181">
        <v>0</v>
      </c>
      <c r="U21" s="460">
        <v>-275000</v>
      </c>
      <c r="V21" s="196">
        <v>0</v>
      </c>
      <c r="W21" s="179">
        <v>0</v>
      </c>
      <c r="X21" s="180"/>
      <c r="Y21" s="181">
        <v>0</v>
      </c>
      <c r="Z21" s="196">
        <v>275000</v>
      </c>
      <c r="AA21" s="179">
        <v>0</v>
      </c>
      <c r="AB21" s="180"/>
      <c r="AC21" s="181">
        <v>0</v>
      </c>
      <c r="AD21" s="196">
        <v>550000</v>
      </c>
      <c r="AE21" s="179">
        <v>0</v>
      </c>
      <c r="AF21" s="180"/>
      <c r="AG21" s="181">
        <v>0</v>
      </c>
      <c r="AH21" s="196">
        <v>687500</v>
      </c>
      <c r="AI21" s="179">
        <v>0</v>
      </c>
      <c r="AJ21" s="180"/>
      <c r="AK21" s="181">
        <v>0</v>
      </c>
      <c r="AL21" s="196">
        <v>687500</v>
      </c>
      <c r="AM21" s="179">
        <v>0</v>
      </c>
      <c r="AN21" s="180"/>
      <c r="AO21" s="181">
        <v>0</v>
      </c>
      <c r="AP21" s="196">
        <v>0</v>
      </c>
      <c r="AQ21" s="179">
        <v>0</v>
      </c>
      <c r="AR21" s="180"/>
      <c r="AS21" s="181">
        <v>0</v>
      </c>
      <c r="AT21" s="196">
        <v>275000</v>
      </c>
      <c r="AU21" s="179">
        <v>0</v>
      </c>
      <c r="AV21" s="180"/>
      <c r="AW21" s="181">
        <v>0</v>
      </c>
      <c r="AX21" s="196">
        <v>275000</v>
      </c>
      <c r="AY21" s="179">
        <v>0</v>
      </c>
      <c r="AZ21" s="180"/>
      <c r="BA21" s="181">
        <v>0</v>
      </c>
      <c r="BB21" s="196">
        <v>0</v>
      </c>
      <c r="BC21" s="179">
        <v>0</v>
      </c>
      <c r="BD21" s="180"/>
      <c r="BE21" s="181">
        <v>0</v>
      </c>
      <c r="BF21" s="36" t="e">
        <v>#REF!</v>
      </c>
      <c r="BG21" s="50" t="e">
        <v>#REF!</v>
      </c>
      <c r="BH21" s="36">
        <v>0</v>
      </c>
      <c r="BI21" s="49">
        <v>0</v>
      </c>
      <c r="BJ21" s="50">
        <v>0</v>
      </c>
      <c r="BK21" s="36">
        <v>2750000</v>
      </c>
      <c r="BL21" s="146">
        <v>1</v>
      </c>
      <c r="BM21" s="341"/>
      <c r="BN21" s="341"/>
    </row>
    <row r="22" spans="1:66" s="355" customFormat="1" ht="15.75" customHeight="1" x14ac:dyDescent="0.2">
      <c r="A22" s="177" t="s">
        <v>128</v>
      </c>
      <c r="B22" s="473"/>
      <c r="C22" s="473"/>
      <c r="D22" s="473"/>
      <c r="E22" s="473"/>
      <c r="F22" s="473"/>
      <c r="G22" s="196">
        <f t="shared" si="2"/>
        <v>4102079.18</v>
      </c>
      <c r="H22" s="473"/>
      <c r="I22" s="196">
        <v>585621.14</v>
      </c>
      <c r="J22" s="179">
        <v>503522.92</v>
      </c>
      <c r="K22" s="180" t="s">
        <v>215</v>
      </c>
      <c r="L22" s="181">
        <v>252332.4</v>
      </c>
      <c r="M22" s="196">
        <v>288650.56</v>
      </c>
      <c r="N22" s="179">
        <v>272608.03999999998</v>
      </c>
      <c r="O22" s="180"/>
      <c r="P22" s="181">
        <v>223318.52000000002</v>
      </c>
      <c r="Q22" s="196">
        <v>333631.92000000004</v>
      </c>
      <c r="R22" s="179">
        <v>304834.37999999995</v>
      </c>
      <c r="S22" s="180"/>
      <c r="T22" s="181">
        <v>300480.04000000004</v>
      </c>
      <c r="U22" s="460">
        <v>-126938.27999999998</v>
      </c>
      <c r="V22" s="196">
        <v>355395.28</v>
      </c>
      <c r="W22" s="179">
        <v>0</v>
      </c>
      <c r="X22" s="180"/>
      <c r="Y22" s="181">
        <v>0</v>
      </c>
      <c r="Z22" s="196">
        <v>315225.2</v>
      </c>
      <c r="AA22" s="179">
        <v>0</v>
      </c>
      <c r="AB22" s="180"/>
      <c r="AC22" s="181">
        <v>0</v>
      </c>
      <c r="AD22" s="196">
        <v>341391.92000000004</v>
      </c>
      <c r="AE22" s="179">
        <v>0</v>
      </c>
      <c r="AF22" s="180"/>
      <c r="AG22" s="181">
        <v>0</v>
      </c>
      <c r="AH22" s="196">
        <v>341391.92000000004</v>
      </c>
      <c r="AI22" s="179">
        <v>0</v>
      </c>
      <c r="AJ22" s="180"/>
      <c r="AK22" s="181">
        <v>0</v>
      </c>
      <c r="AL22" s="196">
        <v>315225.2</v>
      </c>
      <c r="AM22" s="179">
        <v>0</v>
      </c>
      <c r="AN22" s="180"/>
      <c r="AO22" s="181">
        <v>0</v>
      </c>
      <c r="AP22" s="196">
        <v>341391.92000000004</v>
      </c>
      <c r="AQ22" s="179">
        <v>0</v>
      </c>
      <c r="AR22" s="180"/>
      <c r="AS22" s="181">
        <v>0</v>
      </c>
      <c r="AT22" s="196">
        <v>341391.92000000004</v>
      </c>
      <c r="AU22" s="179">
        <v>0</v>
      </c>
      <c r="AV22" s="180"/>
      <c r="AW22" s="181">
        <v>0</v>
      </c>
      <c r="AX22" s="196">
        <v>328308.56</v>
      </c>
      <c r="AY22" s="179">
        <v>0</v>
      </c>
      <c r="AZ22" s="180"/>
      <c r="BA22" s="181">
        <v>0</v>
      </c>
      <c r="BB22" s="196">
        <v>341391.92000000004</v>
      </c>
      <c r="BC22" s="179">
        <v>0</v>
      </c>
      <c r="BD22" s="180"/>
      <c r="BE22" s="181">
        <v>0</v>
      </c>
      <c r="BF22" s="36">
        <v>0</v>
      </c>
      <c r="BG22" s="50">
        <v>0</v>
      </c>
      <c r="BH22" s="36">
        <v>1080965.3400000001</v>
      </c>
      <c r="BI22" s="49">
        <v>1080965.3400000001</v>
      </c>
      <c r="BJ22" s="50">
        <v>776130.96</v>
      </c>
      <c r="BK22" s="36">
        <v>3021113.84</v>
      </c>
      <c r="BL22" s="146">
        <v>0.7364835507636398</v>
      </c>
      <c r="BM22" s="341"/>
      <c r="BN22" s="341"/>
    </row>
    <row r="23" spans="1:66" s="355" customFormat="1" ht="15.75" customHeight="1" x14ac:dyDescent="0.2">
      <c r="A23" s="177" t="s">
        <v>27</v>
      </c>
      <c r="B23" s="473"/>
      <c r="C23" s="473"/>
      <c r="D23" s="473"/>
      <c r="E23" s="473"/>
      <c r="F23" s="473"/>
      <c r="G23" s="196">
        <f t="shared" si="2"/>
        <v>1988318</v>
      </c>
      <c r="H23" s="473"/>
      <c r="I23" s="196">
        <v>339871</v>
      </c>
      <c r="J23" s="179">
        <v>328390</v>
      </c>
      <c r="K23" s="180"/>
      <c r="L23" s="181">
        <v>180366</v>
      </c>
      <c r="M23" s="196">
        <v>139272</v>
      </c>
      <c r="N23" s="179">
        <v>135000</v>
      </c>
      <c r="O23" s="180"/>
      <c r="P23" s="181">
        <v>113824</v>
      </c>
      <c r="Q23" s="196">
        <v>145904</v>
      </c>
      <c r="R23" s="179">
        <v>127168</v>
      </c>
      <c r="S23" s="180">
        <v>1</v>
      </c>
      <c r="T23" s="181">
        <v>140128</v>
      </c>
      <c r="U23" s="460">
        <v>-34489</v>
      </c>
      <c r="V23" s="196">
        <v>118680</v>
      </c>
      <c r="W23" s="179">
        <v>0</v>
      </c>
      <c r="X23" s="180"/>
      <c r="Y23" s="181">
        <v>0</v>
      </c>
      <c r="Z23" s="196">
        <v>149600</v>
      </c>
      <c r="AA23" s="179">
        <v>0</v>
      </c>
      <c r="AB23" s="180"/>
      <c r="AC23" s="181">
        <v>0</v>
      </c>
      <c r="AD23" s="196">
        <v>164560</v>
      </c>
      <c r="AE23" s="179">
        <v>0</v>
      </c>
      <c r="AF23" s="180"/>
      <c r="AG23" s="181">
        <v>0</v>
      </c>
      <c r="AH23" s="196">
        <v>164560</v>
      </c>
      <c r="AI23" s="179">
        <v>0</v>
      </c>
      <c r="AJ23" s="180"/>
      <c r="AK23" s="181">
        <v>0</v>
      </c>
      <c r="AL23" s="196">
        <v>149600</v>
      </c>
      <c r="AM23" s="179">
        <v>0</v>
      </c>
      <c r="AN23" s="180"/>
      <c r="AO23" s="181">
        <v>0</v>
      </c>
      <c r="AP23" s="196">
        <v>164560</v>
      </c>
      <c r="AQ23" s="179">
        <v>0</v>
      </c>
      <c r="AR23" s="180"/>
      <c r="AS23" s="181">
        <v>0</v>
      </c>
      <c r="AT23" s="196">
        <v>164560</v>
      </c>
      <c r="AU23" s="179">
        <v>0</v>
      </c>
      <c r="AV23" s="180"/>
      <c r="AW23" s="181">
        <v>0</v>
      </c>
      <c r="AX23" s="196">
        <v>157080</v>
      </c>
      <c r="AY23" s="179">
        <v>0</v>
      </c>
      <c r="AZ23" s="180"/>
      <c r="BA23" s="181">
        <v>0</v>
      </c>
      <c r="BB23" s="196">
        <v>164560</v>
      </c>
      <c r="BC23" s="179">
        <v>0</v>
      </c>
      <c r="BD23" s="180"/>
      <c r="BE23" s="181">
        <v>0</v>
      </c>
      <c r="BF23" s="36" t="e">
        <v>#REF!</v>
      </c>
      <c r="BG23" s="50" t="e">
        <v>#REF!</v>
      </c>
      <c r="BH23" s="36">
        <v>590558</v>
      </c>
      <c r="BI23" s="49">
        <v>590558</v>
      </c>
      <c r="BJ23" s="50">
        <v>434318</v>
      </c>
      <c r="BK23" s="36">
        <v>1397760</v>
      </c>
      <c r="BL23" s="146">
        <v>0.70298614205574761</v>
      </c>
      <c r="BM23" s="341"/>
      <c r="BN23" s="341"/>
    </row>
    <row r="24" spans="1:66" s="355" customFormat="1" ht="15.75" customHeight="1" thickBot="1" x14ac:dyDescent="0.25">
      <c r="A24" s="177" t="s">
        <v>207</v>
      </c>
      <c r="B24" s="474"/>
      <c r="C24" s="474"/>
      <c r="D24" s="474"/>
      <c r="E24" s="474"/>
      <c r="F24" s="474"/>
      <c r="G24" s="196">
        <f t="shared" si="2"/>
        <v>0</v>
      </c>
      <c r="H24" s="474"/>
      <c r="I24" s="196"/>
      <c r="J24" s="179"/>
      <c r="K24" s="180"/>
      <c r="L24" s="181"/>
      <c r="M24" s="196"/>
      <c r="N24" s="179"/>
      <c r="O24" s="180"/>
      <c r="P24" s="181"/>
      <c r="Q24" s="196"/>
      <c r="R24" s="179"/>
      <c r="S24" s="180"/>
      <c r="T24" s="181"/>
      <c r="U24" s="179"/>
      <c r="V24" s="196"/>
      <c r="W24" s="179"/>
      <c r="X24" s="180"/>
      <c r="Y24" s="181"/>
      <c r="Z24" s="196"/>
      <c r="AA24" s="179"/>
      <c r="AB24" s="180"/>
      <c r="AC24" s="181"/>
      <c r="AD24" s="196"/>
      <c r="AE24" s="179"/>
      <c r="AF24" s="180"/>
      <c r="AG24" s="181"/>
      <c r="AH24" s="196"/>
      <c r="AI24" s="179"/>
      <c r="AJ24" s="180"/>
      <c r="AK24" s="181"/>
      <c r="AL24" s="196"/>
      <c r="AM24" s="179"/>
      <c r="AN24" s="180"/>
      <c r="AO24" s="181"/>
      <c r="AP24" s="196"/>
      <c r="AQ24" s="179"/>
      <c r="AR24" s="180"/>
      <c r="AS24" s="181"/>
      <c r="AT24" s="196"/>
      <c r="AU24" s="179"/>
      <c r="AV24" s="180"/>
      <c r="AW24" s="181"/>
      <c r="AX24" s="196"/>
      <c r="AY24" s="179"/>
      <c r="AZ24" s="180"/>
      <c r="BA24" s="181"/>
      <c r="BB24" s="196"/>
      <c r="BC24" s="179"/>
      <c r="BD24" s="180"/>
      <c r="BE24" s="181"/>
      <c r="BF24" s="196"/>
      <c r="BG24" s="179"/>
      <c r="BH24" s="36"/>
      <c r="BI24" s="181"/>
      <c r="BJ24" s="196"/>
      <c r="BK24" s="36"/>
      <c r="BL24" s="146"/>
      <c r="BM24" s="341"/>
      <c r="BN24" s="341"/>
    </row>
    <row r="25" spans="1:66" s="341" customFormat="1" ht="17.25" thickBot="1" x14ac:dyDescent="0.25">
      <c r="A25" s="27" t="s">
        <v>28</v>
      </c>
      <c r="B25" s="168">
        <v>3000000</v>
      </c>
      <c r="C25" s="168"/>
      <c r="D25" s="168">
        <v>3000000</v>
      </c>
      <c r="E25" s="168">
        <v>0</v>
      </c>
      <c r="F25" s="168">
        <f>D25-E25</f>
        <v>3000000</v>
      </c>
      <c r="G25" s="168">
        <f t="shared" si="2"/>
        <v>0</v>
      </c>
      <c r="H25" s="169">
        <f>E25-BJ25</f>
        <v>0</v>
      </c>
      <c r="I25" s="193">
        <v>0</v>
      </c>
      <c r="J25" s="207">
        <v>0</v>
      </c>
      <c r="K25" s="207"/>
      <c r="L25" s="208">
        <v>0</v>
      </c>
      <c r="M25" s="209">
        <v>0</v>
      </c>
      <c r="N25" s="207">
        <v>0</v>
      </c>
      <c r="O25" s="207"/>
      <c r="P25" s="208">
        <v>0</v>
      </c>
      <c r="Q25" s="209">
        <v>0</v>
      </c>
      <c r="R25" s="207">
        <v>0</v>
      </c>
      <c r="S25" s="471"/>
      <c r="T25" s="208">
        <v>0</v>
      </c>
      <c r="U25" s="459">
        <v>0</v>
      </c>
      <c r="V25" s="209">
        <v>0</v>
      </c>
      <c r="W25" s="207">
        <v>0</v>
      </c>
      <c r="X25" s="207"/>
      <c r="Y25" s="208">
        <v>0</v>
      </c>
      <c r="Z25" s="209">
        <v>0</v>
      </c>
      <c r="AA25" s="207">
        <v>0</v>
      </c>
      <c r="AB25" s="207"/>
      <c r="AC25" s="208">
        <v>0</v>
      </c>
      <c r="AD25" s="209">
        <v>0</v>
      </c>
      <c r="AE25" s="207">
        <v>0</v>
      </c>
      <c r="AF25" s="207"/>
      <c r="AG25" s="208">
        <v>0</v>
      </c>
      <c r="AH25" s="209">
        <v>0</v>
      </c>
      <c r="AI25" s="207">
        <v>0</v>
      </c>
      <c r="AJ25" s="207"/>
      <c r="AK25" s="208">
        <v>0</v>
      </c>
      <c r="AL25" s="209">
        <v>0</v>
      </c>
      <c r="AM25" s="207">
        <v>0</v>
      </c>
      <c r="AN25" s="207"/>
      <c r="AO25" s="208">
        <v>0</v>
      </c>
      <c r="AP25" s="209">
        <v>0</v>
      </c>
      <c r="AQ25" s="207">
        <v>0</v>
      </c>
      <c r="AR25" s="207"/>
      <c r="AS25" s="208">
        <v>0</v>
      </c>
      <c r="AT25" s="209">
        <v>0</v>
      </c>
      <c r="AU25" s="207">
        <v>0</v>
      </c>
      <c r="AV25" s="207"/>
      <c r="AW25" s="208">
        <v>0</v>
      </c>
      <c r="AX25" s="209">
        <v>0</v>
      </c>
      <c r="AY25" s="207">
        <v>0</v>
      </c>
      <c r="AZ25" s="207"/>
      <c r="BA25" s="208">
        <v>0</v>
      </c>
      <c r="BB25" s="209">
        <v>0</v>
      </c>
      <c r="BC25" s="207">
        <v>0</v>
      </c>
      <c r="BD25" s="207"/>
      <c r="BE25" s="210">
        <v>0</v>
      </c>
      <c r="BF25" s="204">
        <v>0</v>
      </c>
      <c r="BG25" s="198">
        <v>0</v>
      </c>
      <c r="BH25" s="193">
        <v>0</v>
      </c>
      <c r="BI25" s="45">
        <v>0</v>
      </c>
      <c r="BJ25" s="38">
        <v>0</v>
      </c>
      <c r="BK25" s="170">
        <v>0</v>
      </c>
      <c r="BL25" s="147">
        <v>0</v>
      </c>
    </row>
    <row r="26" spans="1:66" s="341" customFormat="1" ht="13.9" customHeight="1" thickBot="1" x14ac:dyDescent="0.25">
      <c r="A26" s="34" t="s">
        <v>209</v>
      </c>
      <c r="B26" s="171"/>
      <c r="C26" s="171">
        <v>11201828</v>
      </c>
      <c r="D26" s="171">
        <v>11201828</v>
      </c>
      <c r="E26" s="172">
        <v>11201828</v>
      </c>
      <c r="F26" s="168">
        <f t="shared" ref="F26:F31" si="3">D26-E26</f>
        <v>0</v>
      </c>
      <c r="G26" s="168">
        <f t="shared" si="2"/>
        <v>10733685.48</v>
      </c>
      <c r="H26" s="169">
        <f t="shared" ref="H26:H31" si="4">E26-BJ26</f>
        <v>8714931.7699999996</v>
      </c>
      <c r="I26" s="191">
        <v>916309.91666666663</v>
      </c>
      <c r="J26" s="202">
        <v>849765.7699999999</v>
      </c>
      <c r="K26" s="202"/>
      <c r="L26" s="203">
        <v>849765.7699999999</v>
      </c>
      <c r="M26" s="194">
        <v>916309.91666666663</v>
      </c>
      <c r="N26" s="202">
        <v>810184.43999999959</v>
      </c>
      <c r="O26" s="202"/>
      <c r="P26" s="203">
        <v>810184.43999999959</v>
      </c>
      <c r="Q26" s="194">
        <v>916309.91666666663</v>
      </c>
      <c r="R26" s="202">
        <v>826946.0199999999</v>
      </c>
      <c r="S26" s="471"/>
      <c r="T26" s="203">
        <v>826946.0199999999</v>
      </c>
      <c r="U26" s="459">
        <v>-262033.52000000048</v>
      </c>
      <c r="V26" s="194">
        <v>916309.91666666663</v>
      </c>
      <c r="W26" s="202">
        <v>0</v>
      </c>
      <c r="X26" s="202"/>
      <c r="Y26" s="203">
        <v>0</v>
      </c>
      <c r="Z26" s="194">
        <v>916309.91666666663</v>
      </c>
      <c r="AA26" s="202">
        <v>0</v>
      </c>
      <c r="AB26" s="202"/>
      <c r="AC26" s="203">
        <v>0</v>
      </c>
      <c r="AD26" s="194">
        <v>916309.91666666663</v>
      </c>
      <c r="AE26" s="202">
        <v>0</v>
      </c>
      <c r="AF26" s="202"/>
      <c r="AG26" s="203">
        <v>0</v>
      </c>
      <c r="AH26" s="194">
        <v>916309.91666666663</v>
      </c>
      <c r="AI26" s="202">
        <v>0</v>
      </c>
      <c r="AJ26" s="202"/>
      <c r="AK26" s="203">
        <v>0</v>
      </c>
      <c r="AL26" s="194">
        <v>916309.91666666663</v>
      </c>
      <c r="AM26" s="202">
        <v>0</v>
      </c>
      <c r="AN26" s="202"/>
      <c r="AO26" s="203">
        <v>0</v>
      </c>
      <c r="AP26" s="194">
        <v>916309.91666666663</v>
      </c>
      <c r="AQ26" s="202">
        <v>0</v>
      </c>
      <c r="AR26" s="202"/>
      <c r="AS26" s="203">
        <v>0</v>
      </c>
      <c r="AT26" s="194">
        <v>916309.91666666663</v>
      </c>
      <c r="AU26" s="202">
        <v>0</v>
      </c>
      <c r="AV26" s="202"/>
      <c r="AW26" s="203">
        <v>0</v>
      </c>
      <c r="AX26" s="194">
        <v>916309.91666666663</v>
      </c>
      <c r="AY26" s="202">
        <v>0</v>
      </c>
      <c r="AZ26" s="202"/>
      <c r="BA26" s="203">
        <v>0</v>
      </c>
      <c r="BB26" s="194">
        <v>916309.91666666663</v>
      </c>
      <c r="BC26" s="202">
        <v>0</v>
      </c>
      <c r="BD26" s="202"/>
      <c r="BE26" s="201">
        <v>0</v>
      </c>
      <c r="BF26" s="205">
        <v>0</v>
      </c>
      <c r="BG26" s="195">
        <v>0</v>
      </c>
      <c r="BH26" s="192">
        <v>2486896.2299999995</v>
      </c>
      <c r="BI26" s="52">
        <v>2486896.2299999995</v>
      </c>
      <c r="BJ26" s="53">
        <v>2486896.2299999995</v>
      </c>
      <c r="BK26" s="173">
        <v>8246789.2500000009</v>
      </c>
      <c r="BL26" s="148">
        <v>0.76830919495136918</v>
      </c>
    </row>
    <row r="27" spans="1:66" s="341" customFormat="1" ht="13.9" customHeight="1" thickBot="1" x14ac:dyDescent="0.25">
      <c r="A27" s="435" t="s">
        <v>210</v>
      </c>
      <c r="B27" s="171"/>
      <c r="C27" s="171">
        <v>1924578</v>
      </c>
      <c r="D27" s="171">
        <v>1924578</v>
      </c>
      <c r="E27" s="172">
        <v>962285</v>
      </c>
      <c r="F27" s="168">
        <f t="shared" si="3"/>
        <v>962293</v>
      </c>
      <c r="G27" s="168">
        <f t="shared" si="2"/>
        <v>1516377.02</v>
      </c>
      <c r="H27" s="169">
        <f t="shared" si="4"/>
        <v>863245.98</v>
      </c>
      <c r="I27" s="191">
        <v>157482</v>
      </c>
      <c r="J27" s="202">
        <v>33013</v>
      </c>
      <c r="K27" s="202"/>
      <c r="L27" s="203">
        <v>33013</v>
      </c>
      <c r="M27" s="194">
        <v>157482</v>
      </c>
      <c r="N27" s="202">
        <v>33013.01</v>
      </c>
      <c r="O27" s="202"/>
      <c r="P27" s="203">
        <v>33013.01</v>
      </c>
      <c r="Q27" s="194">
        <v>157482</v>
      </c>
      <c r="R27" s="202">
        <v>33013.01</v>
      </c>
      <c r="S27" s="471"/>
      <c r="T27" s="203">
        <v>33013.01</v>
      </c>
      <c r="U27" s="459">
        <v>-373406.98</v>
      </c>
      <c r="V27" s="194">
        <v>157482</v>
      </c>
      <c r="W27" s="202">
        <v>0</v>
      </c>
      <c r="X27" s="202"/>
      <c r="Y27" s="203">
        <v>0</v>
      </c>
      <c r="Z27" s="194">
        <v>157482</v>
      </c>
      <c r="AA27" s="202">
        <v>0</v>
      </c>
      <c r="AB27" s="202"/>
      <c r="AC27" s="203">
        <v>0</v>
      </c>
      <c r="AD27" s="194">
        <v>157482</v>
      </c>
      <c r="AE27" s="202">
        <v>0</v>
      </c>
      <c r="AF27" s="202"/>
      <c r="AG27" s="203">
        <v>0</v>
      </c>
      <c r="AH27" s="194">
        <v>157482</v>
      </c>
      <c r="AI27" s="202">
        <v>0</v>
      </c>
      <c r="AJ27" s="202"/>
      <c r="AK27" s="203">
        <v>0</v>
      </c>
      <c r="AL27" s="194">
        <v>157482</v>
      </c>
      <c r="AM27" s="202">
        <v>0</v>
      </c>
      <c r="AN27" s="202"/>
      <c r="AO27" s="203">
        <v>0</v>
      </c>
      <c r="AP27" s="194">
        <v>157482</v>
      </c>
      <c r="AQ27" s="202">
        <v>0</v>
      </c>
      <c r="AR27" s="202"/>
      <c r="AS27" s="203">
        <v>0</v>
      </c>
      <c r="AT27" s="194">
        <v>157482</v>
      </c>
      <c r="AU27" s="202">
        <v>0</v>
      </c>
      <c r="AV27" s="202"/>
      <c r="AW27" s="203">
        <v>0</v>
      </c>
      <c r="AX27" s="194">
        <v>157482</v>
      </c>
      <c r="AY27" s="202">
        <v>0</v>
      </c>
      <c r="AZ27" s="202"/>
      <c r="BA27" s="203">
        <v>0</v>
      </c>
      <c r="BB27" s="194">
        <v>157482</v>
      </c>
      <c r="BC27" s="202">
        <v>0</v>
      </c>
      <c r="BD27" s="202"/>
      <c r="BE27" s="201">
        <v>0</v>
      </c>
      <c r="BF27" s="205"/>
      <c r="BG27" s="195"/>
      <c r="BH27" s="192">
        <v>99039.020000000019</v>
      </c>
      <c r="BI27" s="436">
        <v>99039.020000000019</v>
      </c>
      <c r="BJ27" s="437">
        <v>99039.020000000019</v>
      </c>
      <c r="BK27" s="173">
        <v>1417338</v>
      </c>
      <c r="BL27" s="438">
        <v>0.93468707406288709</v>
      </c>
    </row>
    <row r="28" spans="1:66" s="341" customFormat="1" ht="13.9" customHeight="1" thickBot="1" x14ac:dyDescent="0.25">
      <c r="A28" s="12" t="s">
        <v>206</v>
      </c>
      <c r="B28" s="171"/>
      <c r="C28" s="171">
        <v>0</v>
      </c>
      <c r="D28" s="171">
        <v>0</v>
      </c>
      <c r="E28" s="172">
        <v>0</v>
      </c>
      <c r="F28" s="168">
        <f t="shared" si="3"/>
        <v>0</v>
      </c>
      <c r="G28" s="168">
        <f t="shared" si="2"/>
        <v>0</v>
      </c>
      <c r="H28" s="169">
        <f t="shared" si="4"/>
        <v>0</v>
      </c>
      <c r="I28" s="191">
        <v>112138</v>
      </c>
      <c r="J28" s="202">
        <v>0</v>
      </c>
      <c r="K28" s="202"/>
      <c r="L28" s="203">
        <v>0</v>
      </c>
      <c r="M28" s="194">
        <v>0</v>
      </c>
      <c r="N28" s="202">
        <v>0</v>
      </c>
      <c r="O28" s="202"/>
      <c r="P28" s="203">
        <v>0</v>
      </c>
      <c r="Q28" s="194">
        <v>0</v>
      </c>
      <c r="R28" s="202">
        <v>0</v>
      </c>
      <c r="S28" s="471"/>
      <c r="T28" s="203">
        <v>0</v>
      </c>
      <c r="U28" s="459">
        <v>-112138</v>
      </c>
      <c r="V28" s="194">
        <v>0</v>
      </c>
      <c r="W28" s="202">
        <v>0</v>
      </c>
      <c r="X28" s="202"/>
      <c r="Y28" s="203">
        <v>0</v>
      </c>
      <c r="Z28" s="194">
        <v>0</v>
      </c>
      <c r="AA28" s="202">
        <v>0</v>
      </c>
      <c r="AB28" s="202"/>
      <c r="AC28" s="203">
        <v>0</v>
      </c>
      <c r="AD28" s="194">
        <v>0</v>
      </c>
      <c r="AE28" s="202">
        <v>0</v>
      </c>
      <c r="AF28" s="202"/>
      <c r="AG28" s="203">
        <v>0</v>
      </c>
      <c r="AH28" s="194">
        <v>0</v>
      </c>
      <c r="AI28" s="202">
        <v>0</v>
      </c>
      <c r="AJ28" s="202"/>
      <c r="AK28" s="203">
        <v>0</v>
      </c>
      <c r="AL28" s="194">
        <v>0</v>
      </c>
      <c r="AM28" s="202">
        <v>0</v>
      </c>
      <c r="AN28" s="202"/>
      <c r="AO28" s="203">
        <v>0</v>
      </c>
      <c r="AP28" s="194">
        <v>0</v>
      </c>
      <c r="AQ28" s="202">
        <v>0</v>
      </c>
      <c r="AR28" s="202"/>
      <c r="AS28" s="203">
        <v>0</v>
      </c>
      <c r="AT28" s="194">
        <v>0</v>
      </c>
      <c r="AU28" s="202">
        <v>0</v>
      </c>
      <c r="AV28" s="202"/>
      <c r="AW28" s="203">
        <v>0</v>
      </c>
      <c r="AX28" s="194">
        <v>0</v>
      </c>
      <c r="AY28" s="202">
        <v>0</v>
      </c>
      <c r="AZ28" s="202"/>
      <c r="BA28" s="203">
        <v>0</v>
      </c>
      <c r="BB28" s="194">
        <v>0</v>
      </c>
      <c r="BC28" s="202">
        <v>0</v>
      </c>
      <c r="BD28" s="202"/>
      <c r="BE28" s="201">
        <v>0</v>
      </c>
      <c r="BF28" s="206">
        <v>0</v>
      </c>
      <c r="BG28" s="182">
        <v>0</v>
      </c>
      <c r="BH28" s="191">
        <v>0</v>
      </c>
      <c r="BI28" s="46">
        <v>0</v>
      </c>
      <c r="BJ28" s="39">
        <v>0</v>
      </c>
      <c r="BK28" s="176">
        <v>0</v>
      </c>
      <c r="BL28" s="149">
        <v>0</v>
      </c>
    </row>
    <row r="29" spans="1:66" s="341" customFormat="1" ht="13.9" customHeight="1" thickBot="1" x14ac:dyDescent="0.25">
      <c r="A29" s="12" t="s">
        <v>29</v>
      </c>
      <c r="B29" s="171"/>
      <c r="C29" s="171">
        <v>14572</v>
      </c>
      <c r="D29" s="171">
        <v>14572</v>
      </c>
      <c r="E29" s="172">
        <v>14572</v>
      </c>
      <c r="F29" s="168">
        <f t="shared" si="3"/>
        <v>0</v>
      </c>
      <c r="G29" s="168">
        <f t="shared" si="2"/>
        <v>14572</v>
      </c>
      <c r="H29" s="169">
        <f t="shared" si="4"/>
        <v>0</v>
      </c>
      <c r="I29" s="191">
        <v>13957</v>
      </c>
      <c r="J29" s="202">
        <v>0</v>
      </c>
      <c r="K29" s="202"/>
      <c r="L29" s="203">
        <v>0</v>
      </c>
      <c r="M29" s="194">
        <v>0</v>
      </c>
      <c r="N29" s="202">
        <v>0</v>
      </c>
      <c r="O29" s="202"/>
      <c r="P29" s="203">
        <v>0</v>
      </c>
      <c r="Q29" s="194">
        <v>615</v>
      </c>
      <c r="R29" s="202">
        <v>14572</v>
      </c>
      <c r="S29" s="471">
        <v>3</v>
      </c>
      <c r="T29" s="203">
        <v>14572</v>
      </c>
      <c r="U29" s="459">
        <v>0</v>
      </c>
      <c r="V29" s="194">
        <v>0</v>
      </c>
      <c r="W29" s="202">
        <v>0</v>
      </c>
      <c r="X29" s="202"/>
      <c r="Y29" s="203">
        <v>0</v>
      </c>
      <c r="Z29" s="194">
        <v>0</v>
      </c>
      <c r="AA29" s="202">
        <v>0</v>
      </c>
      <c r="AB29" s="202"/>
      <c r="AC29" s="203">
        <v>0</v>
      </c>
      <c r="AD29" s="194">
        <v>0</v>
      </c>
      <c r="AE29" s="202">
        <v>0</v>
      </c>
      <c r="AF29" s="202"/>
      <c r="AG29" s="203">
        <v>0</v>
      </c>
      <c r="AH29" s="194">
        <v>0</v>
      </c>
      <c r="AI29" s="202">
        <v>0</v>
      </c>
      <c r="AJ29" s="202"/>
      <c r="AK29" s="203">
        <v>0</v>
      </c>
      <c r="AL29" s="194">
        <v>0</v>
      </c>
      <c r="AM29" s="202">
        <v>0</v>
      </c>
      <c r="AN29" s="202"/>
      <c r="AO29" s="203">
        <v>0</v>
      </c>
      <c r="AP29" s="194">
        <v>0</v>
      </c>
      <c r="AQ29" s="202">
        <v>0</v>
      </c>
      <c r="AR29" s="202"/>
      <c r="AS29" s="203">
        <v>0</v>
      </c>
      <c r="AT29" s="194">
        <v>0</v>
      </c>
      <c r="AU29" s="202">
        <v>0</v>
      </c>
      <c r="AV29" s="202"/>
      <c r="AW29" s="203">
        <v>0</v>
      </c>
      <c r="AX29" s="194">
        <v>0</v>
      </c>
      <c r="AY29" s="202">
        <v>0</v>
      </c>
      <c r="AZ29" s="202"/>
      <c r="BA29" s="203">
        <v>0</v>
      </c>
      <c r="BB29" s="194">
        <v>0</v>
      </c>
      <c r="BC29" s="202">
        <v>0</v>
      </c>
      <c r="BD29" s="202"/>
      <c r="BE29" s="201">
        <v>0</v>
      </c>
      <c r="BF29" s="206">
        <v>0</v>
      </c>
      <c r="BG29" s="182">
        <v>0</v>
      </c>
      <c r="BH29" s="191">
        <v>14572</v>
      </c>
      <c r="BI29" s="46">
        <v>14572</v>
      </c>
      <c r="BJ29" s="39">
        <v>14572</v>
      </c>
      <c r="BK29" s="176">
        <v>0</v>
      </c>
      <c r="BL29" s="149">
        <v>0</v>
      </c>
    </row>
    <row r="30" spans="1:66" s="341" customFormat="1" ht="13.9" customHeight="1" thickBot="1" x14ac:dyDescent="0.25">
      <c r="A30" s="12" t="s">
        <v>211</v>
      </c>
      <c r="B30" s="171"/>
      <c r="C30" s="171">
        <v>24081</v>
      </c>
      <c r="D30" s="171">
        <v>24081</v>
      </c>
      <c r="E30" s="172">
        <v>24081</v>
      </c>
      <c r="F30" s="168">
        <f t="shared" si="3"/>
        <v>0</v>
      </c>
      <c r="G30" s="168">
        <f t="shared" si="2"/>
        <v>24081</v>
      </c>
      <c r="H30" s="169">
        <f t="shared" si="4"/>
        <v>24081</v>
      </c>
      <c r="I30" s="439">
        <v>6000</v>
      </c>
      <c r="J30" s="440">
        <v>0</v>
      </c>
      <c r="K30" s="440"/>
      <c r="L30" s="441">
        <v>0</v>
      </c>
      <c r="M30" s="442">
        <v>0</v>
      </c>
      <c r="N30" s="440">
        <v>0</v>
      </c>
      <c r="O30" s="440"/>
      <c r="P30" s="441">
        <v>0</v>
      </c>
      <c r="Q30" s="442">
        <v>0</v>
      </c>
      <c r="R30" s="440">
        <v>0</v>
      </c>
      <c r="S30" s="471"/>
      <c r="T30" s="441">
        <v>0</v>
      </c>
      <c r="U30" s="459">
        <v>-6000</v>
      </c>
      <c r="V30" s="442">
        <v>12040.5</v>
      </c>
      <c r="W30" s="440">
        <v>0</v>
      </c>
      <c r="X30" s="440"/>
      <c r="Y30" s="441">
        <v>0</v>
      </c>
      <c r="Z30" s="442">
        <v>0</v>
      </c>
      <c r="AA30" s="440">
        <v>0</v>
      </c>
      <c r="AB30" s="440"/>
      <c r="AC30" s="441">
        <v>0</v>
      </c>
      <c r="AD30" s="442">
        <v>0</v>
      </c>
      <c r="AE30" s="440">
        <v>0</v>
      </c>
      <c r="AF30" s="440"/>
      <c r="AG30" s="441">
        <v>0</v>
      </c>
      <c r="AH30" s="442">
        <v>6020.25</v>
      </c>
      <c r="AI30" s="440">
        <v>0</v>
      </c>
      <c r="AJ30" s="440"/>
      <c r="AK30" s="441">
        <v>0</v>
      </c>
      <c r="AL30" s="442">
        <v>0</v>
      </c>
      <c r="AM30" s="440">
        <v>0</v>
      </c>
      <c r="AN30" s="440"/>
      <c r="AO30" s="441">
        <v>0</v>
      </c>
      <c r="AP30" s="442">
        <v>0</v>
      </c>
      <c r="AQ30" s="440">
        <v>0</v>
      </c>
      <c r="AR30" s="440"/>
      <c r="AS30" s="441">
        <v>0</v>
      </c>
      <c r="AT30" s="442">
        <v>6020.25</v>
      </c>
      <c r="AU30" s="440">
        <v>0</v>
      </c>
      <c r="AV30" s="440"/>
      <c r="AW30" s="441">
        <v>0</v>
      </c>
      <c r="AX30" s="442">
        <v>0</v>
      </c>
      <c r="AY30" s="440">
        <v>0</v>
      </c>
      <c r="AZ30" s="440"/>
      <c r="BA30" s="441">
        <v>0</v>
      </c>
      <c r="BB30" s="442">
        <v>0</v>
      </c>
      <c r="BC30" s="440">
        <v>0</v>
      </c>
      <c r="BD30" s="440"/>
      <c r="BE30" s="443">
        <v>0</v>
      </c>
      <c r="BF30" s="205">
        <v>0</v>
      </c>
      <c r="BG30" s="195">
        <v>0</v>
      </c>
      <c r="BH30" s="192">
        <v>0</v>
      </c>
      <c r="BI30" s="46">
        <v>0</v>
      </c>
      <c r="BJ30" s="39">
        <v>0</v>
      </c>
      <c r="BK30" s="176">
        <v>24081</v>
      </c>
      <c r="BL30" s="149">
        <v>1</v>
      </c>
    </row>
    <row r="31" spans="1:66" s="341" customFormat="1" ht="13.9" customHeight="1" thickBot="1" x14ac:dyDescent="0.25">
      <c r="A31" s="11" t="s">
        <v>212</v>
      </c>
      <c r="B31" s="175"/>
      <c r="C31" s="175">
        <v>3528</v>
      </c>
      <c r="D31" s="175">
        <v>3528</v>
      </c>
      <c r="E31" s="174">
        <v>3528</v>
      </c>
      <c r="F31" s="168">
        <f t="shared" si="3"/>
        <v>0</v>
      </c>
      <c r="G31" s="168">
        <f t="shared" si="2"/>
        <v>3528</v>
      </c>
      <c r="H31" s="169">
        <f t="shared" si="4"/>
        <v>3528</v>
      </c>
      <c r="I31" s="211">
        <v>880</v>
      </c>
      <c r="J31" s="212">
        <v>0</v>
      </c>
      <c r="K31" s="212"/>
      <c r="L31" s="213">
        <v>0</v>
      </c>
      <c r="M31" s="214">
        <v>0</v>
      </c>
      <c r="N31" s="212">
        <v>0</v>
      </c>
      <c r="O31" s="212"/>
      <c r="P31" s="213">
        <v>0</v>
      </c>
      <c r="Q31" s="214">
        <v>0</v>
      </c>
      <c r="R31" s="212">
        <v>0</v>
      </c>
      <c r="S31" s="471"/>
      <c r="T31" s="213">
        <v>0</v>
      </c>
      <c r="U31" s="459">
        <v>-880</v>
      </c>
      <c r="V31" s="214">
        <v>1764</v>
      </c>
      <c r="W31" s="212">
        <v>0</v>
      </c>
      <c r="X31" s="212"/>
      <c r="Y31" s="213">
        <v>0</v>
      </c>
      <c r="Z31" s="214">
        <v>0</v>
      </c>
      <c r="AA31" s="212">
        <v>0</v>
      </c>
      <c r="AB31" s="212"/>
      <c r="AC31" s="213">
        <v>0</v>
      </c>
      <c r="AD31" s="214">
        <v>0</v>
      </c>
      <c r="AE31" s="212">
        <v>0</v>
      </c>
      <c r="AF31" s="212"/>
      <c r="AG31" s="213">
        <v>0</v>
      </c>
      <c r="AH31" s="214">
        <v>882</v>
      </c>
      <c r="AI31" s="212">
        <v>0</v>
      </c>
      <c r="AJ31" s="212"/>
      <c r="AK31" s="213">
        <v>0</v>
      </c>
      <c r="AL31" s="214">
        <v>0</v>
      </c>
      <c r="AM31" s="212">
        <v>0</v>
      </c>
      <c r="AN31" s="212"/>
      <c r="AO31" s="213">
        <v>0</v>
      </c>
      <c r="AP31" s="214">
        <v>0</v>
      </c>
      <c r="AQ31" s="212">
        <v>0</v>
      </c>
      <c r="AR31" s="212"/>
      <c r="AS31" s="213">
        <v>0</v>
      </c>
      <c r="AT31" s="214">
        <v>882</v>
      </c>
      <c r="AU31" s="212">
        <v>0</v>
      </c>
      <c r="AV31" s="212"/>
      <c r="AW31" s="213">
        <v>0</v>
      </c>
      <c r="AX31" s="214">
        <v>0</v>
      </c>
      <c r="AY31" s="212">
        <v>0</v>
      </c>
      <c r="AZ31" s="212"/>
      <c r="BA31" s="213">
        <v>0</v>
      </c>
      <c r="BB31" s="214">
        <v>0</v>
      </c>
      <c r="BC31" s="212">
        <v>0</v>
      </c>
      <c r="BD31" s="212"/>
      <c r="BE31" s="215">
        <v>0</v>
      </c>
      <c r="BF31" s="205"/>
      <c r="BG31" s="195"/>
      <c r="BH31" s="192">
        <v>0</v>
      </c>
      <c r="BI31" s="46">
        <v>0</v>
      </c>
      <c r="BJ31" s="39">
        <v>0</v>
      </c>
      <c r="BK31" s="176">
        <v>3528</v>
      </c>
      <c r="BL31" s="149">
        <v>1</v>
      </c>
    </row>
    <row r="32" spans="1:66" s="341" customFormat="1" ht="15.75" thickBot="1" x14ac:dyDescent="0.25">
      <c r="A32" s="30" t="s">
        <v>2</v>
      </c>
      <c r="B32" s="13">
        <f t="shared" ref="B32:J32" si="5">SUM(B13,B25:B31)</f>
        <v>13130387</v>
      </c>
      <c r="C32" s="13">
        <f t="shared" si="5"/>
        <v>59099249.000000007</v>
      </c>
      <c r="D32" s="13">
        <f t="shared" si="5"/>
        <v>72229636</v>
      </c>
      <c r="E32" s="14">
        <f t="shared" si="5"/>
        <v>38645953</v>
      </c>
      <c r="F32" s="14">
        <f t="shared" si="5"/>
        <v>33583683</v>
      </c>
      <c r="G32" s="14">
        <f t="shared" si="5"/>
        <v>62242469.10951177</v>
      </c>
      <c r="H32" s="14">
        <f t="shared" si="5"/>
        <v>29343059.670000002</v>
      </c>
      <c r="I32" s="154">
        <f t="shared" si="5"/>
        <v>5838617.9800000004</v>
      </c>
      <c r="J32" s="155">
        <f t="shared" si="5"/>
        <v>3328370.06</v>
      </c>
      <c r="K32" s="156"/>
      <c r="L32" s="157">
        <f>SUM(L13,L25:L31)</f>
        <v>2218223.73</v>
      </c>
      <c r="M32" s="154">
        <f>SUM(M13,M25:M31)</f>
        <v>8041787.1037499998</v>
      </c>
      <c r="N32" s="155">
        <f>SUM(N13,N25:N31)</f>
        <v>4068003.6399999992</v>
      </c>
      <c r="O32" s="156"/>
      <c r="P32" s="157">
        <f>SUM(P13,P25:P31)</f>
        <v>1970981.0899999996</v>
      </c>
      <c r="Q32" s="154">
        <f>SUM(Q13,Q25:Q31)</f>
        <v>3714241.42</v>
      </c>
      <c r="R32" s="155">
        <f>SUM(R13,R25:R31)</f>
        <v>3102081.25</v>
      </c>
      <c r="S32" s="156"/>
      <c r="T32" s="157">
        <f>SUM(T13,T25:T31)</f>
        <v>5113688.5099999988</v>
      </c>
      <c r="U32" s="459">
        <f>SUM(U13,U25:U31)</f>
        <v>-7096191.5537500009</v>
      </c>
      <c r="V32" s="154">
        <f>SUM(V13,V25:V31)</f>
        <v>7393355.9619959956</v>
      </c>
      <c r="W32" s="155">
        <f>SUM(W13,W25:W31)</f>
        <v>0</v>
      </c>
      <c r="X32" s="156"/>
      <c r="Y32" s="157">
        <f>SUM(Y13,Y25:Y31)</f>
        <v>0</v>
      </c>
      <c r="Z32" s="154">
        <f>SUM(Z13,Z25:Z31)</f>
        <v>6115944.2755555566</v>
      </c>
      <c r="AA32" s="155">
        <f>SUM(AA13,AA25:AA31)</f>
        <v>0</v>
      </c>
      <c r="AB32" s="156"/>
      <c r="AC32" s="157">
        <f>SUM(AC13,AC25:AC31)</f>
        <v>0</v>
      </c>
      <c r="AD32" s="154">
        <f>SUM(AD13,AD25:AD31)</f>
        <v>2948167.7155555557</v>
      </c>
      <c r="AE32" s="155">
        <f>SUM(AE13,AE25:AE31)</f>
        <v>0</v>
      </c>
      <c r="AF32" s="156"/>
      <c r="AG32" s="157">
        <f>SUM(AG13,AG25:AG31)</f>
        <v>0</v>
      </c>
      <c r="AH32" s="154">
        <f>SUM(AH13,AH25:AH31)</f>
        <v>6648962.3949126629</v>
      </c>
      <c r="AI32" s="155">
        <f>SUM(AI13,AI25:AI31)</f>
        <v>0</v>
      </c>
      <c r="AJ32" s="156"/>
      <c r="AK32" s="157">
        <f>SUM(AK13,AK25:AK31)</f>
        <v>0</v>
      </c>
      <c r="AL32" s="154">
        <f>SUM(AL13,AL25:AL31)</f>
        <v>7399871.8222222235</v>
      </c>
      <c r="AM32" s="155">
        <f>SUM(AM13,AM25:AM31)</f>
        <v>0</v>
      </c>
      <c r="AN32" s="156"/>
      <c r="AO32" s="157">
        <f>SUM(AO13,AO25:AO31)</f>
        <v>0</v>
      </c>
      <c r="AP32" s="154">
        <f>SUM(AP13,AP25:AP31)</f>
        <v>2402896.8522222219</v>
      </c>
      <c r="AQ32" s="155">
        <f>SUM(AQ13,AQ25:AQ31)</f>
        <v>0</v>
      </c>
      <c r="AR32" s="156"/>
      <c r="AS32" s="157">
        <f>SUM(AS13,AS25:AS31)</f>
        <v>0</v>
      </c>
      <c r="AT32" s="154">
        <f>SUM(AT13,AT25:AT31)</f>
        <v>5891061.8149126628</v>
      </c>
      <c r="AU32" s="155">
        <f>SUM(AU13,AU25:AU31)</f>
        <v>0</v>
      </c>
      <c r="AV32" s="156"/>
      <c r="AW32" s="157">
        <f>SUM(AW13,AW25:AW31)</f>
        <v>0</v>
      </c>
      <c r="AX32" s="154">
        <f>SUM(AX13,AX25:AX31)</f>
        <v>8698869.3822222222</v>
      </c>
      <c r="AY32" s="155">
        <f>SUM(AY13,AY25:AY31)</f>
        <v>0</v>
      </c>
      <c r="AZ32" s="156"/>
      <c r="BA32" s="157">
        <f>SUM(BA13,BA25:BA31)</f>
        <v>0</v>
      </c>
      <c r="BB32" s="154">
        <f>SUM(BB13,BB25:BB31)</f>
        <v>4244883.9399126619</v>
      </c>
      <c r="BC32" s="155">
        <f>SUM(BC13,BC25:BC31)</f>
        <v>0</v>
      </c>
      <c r="BD32" s="156"/>
      <c r="BE32" s="157">
        <f t="shared" ref="BE32:BK32" si="6">SUM(BE13,BE25:BE31)</f>
        <v>0</v>
      </c>
      <c r="BF32" s="67" t="e">
        <f t="shared" si="6"/>
        <v>#REF!</v>
      </c>
      <c r="BG32" s="33" t="e">
        <f t="shared" si="6"/>
        <v>#REF!</v>
      </c>
      <c r="BH32" s="41">
        <f t="shared" si="6"/>
        <v>10498454.949999999</v>
      </c>
      <c r="BI32" s="47">
        <f t="shared" si="6"/>
        <v>10498454.949999999</v>
      </c>
      <c r="BJ32" s="40">
        <f t="shared" si="6"/>
        <v>9302893.3299999982</v>
      </c>
      <c r="BK32" s="42">
        <f t="shared" si="6"/>
        <v>51744014.15951176</v>
      </c>
      <c r="BL32" s="150">
        <v>1</v>
      </c>
    </row>
    <row r="33" spans="1:72" ht="15" thickBot="1" x14ac:dyDescent="0.25">
      <c r="A33" s="354"/>
      <c r="B33" s="275"/>
      <c r="C33" s="275"/>
      <c r="D33" s="275"/>
      <c r="E33" s="275"/>
      <c r="F33" s="275"/>
      <c r="G33" s="275"/>
      <c r="H33" s="275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8"/>
      <c r="V33" s="218"/>
      <c r="W33" s="218"/>
      <c r="X33" s="218"/>
      <c r="Y33" s="218"/>
      <c r="Z33" s="218"/>
      <c r="AA33" s="218"/>
      <c r="AB33" s="221"/>
      <c r="AC33" s="218"/>
      <c r="AD33" s="218"/>
      <c r="AE33" s="218"/>
      <c r="AF33" s="221"/>
      <c r="AG33" s="218"/>
      <c r="AH33" s="218"/>
      <c r="AI33" s="218"/>
      <c r="AJ33" s="221"/>
      <c r="AK33" s="218"/>
      <c r="AL33" s="218"/>
      <c r="AM33" s="218"/>
      <c r="AN33" s="221"/>
      <c r="AO33" s="218"/>
      <c r="AP33" s="218"/>
      <c r="AQ33" s="218"/>
      <c r="AR33" s="221"/>
      <c r="AS33" s="218"/>
      <c r="AT33" s="218"/>
      <c r="AU33" s="218"/>
      <c r="AV33" s="218"/>
      <c r="AW33" s="218"/>
      <c r="AX33" s="218"/>
      <c r="AY33" s="218"/>
      <c r="AZ33" s="218"/>
      <c r="BA33" s="218"/>
      <c r="BB33" s="218"/>
      <c r="BC33" s="218"/>
      <c r="BD33" s="218"/>
      <c r="BE33" s="218"/>
      <c r="BF33" s="218"/>
      <c r="BG33" s="218"/>
      <c r="BH33" s="275"/>
      <c r="BI33" s="275"/>
      <c r="BJ33" s="275"/>
      <c r="BN33" s="341"/>
      <c r="BO33" s="341"/>
      <c r="BP33" s="341"/>
      <c r="BQ33" s="341"/>
      <c r="BR33" s="341"/>
      <c r="BS33" s="341"/>
      <c r="BT33" s="341"/>
    </row>
    <row r="34" spans="1:72" x14ac:dyDescent="0.2">
      <c r="A34" s="354"/>
      <c r="B34" s="275"/>
      <c r="C34" s="275"/>
      <c r="D34" s="275"/>
      <c r="E34" s="275"/>
      <c r="F34" s="275"/>
      <c r="G34" s="275"/>
      <c r="H34" s="275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8"/>
      <c r="V34" s="218"/>
      <c r="W34" s="218"/>
      <c r="X34" s="218"/>
      <c r="Y34" s="218"/>
      <c r="Z34" s="218"/>
      <c r="AA34" s="218"/>
      <c r="AB34" s="221"/>
      <c r="AC34" s="218"/>
      <c r="AD34" s="218"/>
      <c r="AE34" s="218"/>
      <c r="AF34" s="221"/>
      <c r="AG34" s="218"/>
      <c r="AH34" s="218"/>
      <c r="AI34" s="218"/>
      <c r="AJ34" s="221"/>
      <c r="AK34" s="218"/>
      <c r="AL34" s="218"/>
      <c r="AM34" s="218"/>
      <c r="AN34" s="221"/>
      <c r="AO34" s="218"/>
      <c r="AP34" s="218"/>
      <c r="AQ34" s="218"/>
      <c r="AR34" s="221"/>
      <c r="AS34" s="218"/>
      <c r="AT34" s="218"/>
      <c r="AU34" s="218"/>
      <c r="AV34" s="218"/>
      <c r="AW34" s="218"/>
      <c r="AX34" s="218"/>
      <c r="AY34" s="218"/>
      <c r="AZ34" s="218"/>
      <c r="BA34" s="218"/>
      <c r="BB34" s="218"/>
      <c r="BC34" s="218"/>
      <c r="BD34" s="218"/>
      <c r="BE34" s="218"/>
      <c r="BF34" s="218"/>
      <c r="BG34" s="218"/>
      <c r="BH34" s="275"/>
      <c r="BI34" s="275"/>
      <c r="BJ34" s="275"/>
    </row>
    <row r="35" spans="1:72" ht="15" thickBot="1" x14ac:dyDescent="0.25">
      <c r="A35" s="29" t="s">
        <v>30</v>
      </c>
      <c r="B35" s="353"/>
      <c r="C35" s="353"/>
      <c r="D35" s="353"/>
      <c r="E35" s="353"/>
      <c r="F35" s="353"/>
      <c r="G35" s="352"/>
      <c r="H35" s="352"/>
      <c r="I35" s="350">
        <f>I32</f>
        <v>5838617.9800000004</v>
      </c>
      <c r="J35" s="350">
        <f>J32</f>
        <v>3328370.06</v>
      </c>
      <c r="K35" s="350"/>
      <c r="L35" s="350">
        <f>L32</f>
        <v>2218223.73</v>
      </c>
      <c r="M35" s="350">
        <f>I35+M32</f>
        <v>13880405.08375</v>
      </c>
      <c r="N35" s="350">
        <f>J35+N32</f>
        <v>7396373.6999999993</v>
      </c>
      <c r="O35" s="350"/>
      <c r="P35" s="350">
        <f>L35+P32</f>
        <v>4189204.8199999994</v>
      </c>
      <c r="Q35" s="350">
        <f>M35+Q32</f>
        <v>17594646.50375</v>
      </c>
      <c r="R35" s="350">
        <f>N35+R32</f>
        <v>10498454.949999999</v>
      </c>
      <c r="S35" s="350"/>
      <c r="T35" s="350">
        <f>P35+T32</f>
        <v>9302893.3299999982</v>
      </c>
      <c r="U35" s="350">
        <f>Q35+U32</f>
        <v>10498454.949999999</v>
      </c>
      <c r="V35" s="350">
        <f>U35+V32</f>
        <v>17891810.911995996</v>
      </c>
      <c r="W35" s="350">
        <f>R35+W32</f>
        <v>10498454.949999999</v>
      </c>
      <c r="X35" s="350"/>
      <c r="Y35" s="350">
        <f>T35+Y32</f>
        <v>9302893.3299999982</v>
      </c>
      <c r="Z35" s="350">
        <f>V35+Z32</f>
        <v>24007755.187551551</v>
      </c>
      <c r="AA35" s="350">
        <f>W35+AA32</f>
        <v>10498454.949999999</v>
      </c>
      <c r="AB35" s="351"/>
      <c r="AC35" s="350">
        <f>Y35+AC32</f>
        <v>9302893.3299999982</v>
      </c>
      <c r="AD35" s="350">
        <f>Z35+AD32</f>
        <v>26955922.903107107</v>
      </c>
      <c r="AE35" s="350">
        <f>AA35+AE32</f>
        <v>10498454.949999999</v>
      </c>
      <c r="AF35" s="351"/>
      <c r="AG35" s="350">
        <f>AC35+AG32</f>
        <v>9302893.3299999982</v>
      </c>
      <c r="AH35" s="350">
        <f>+AD35+AH32</f>
        <v>33604885.298019767</v>
      </c>
      <c r="AI35" s="350">
        <f>AE35+AI32</f>
        <v>10498454.949999999</v>
      </c>
      <c r="AJ35" s="351"/>
      <c r="AK35" s="350">
        <f>AG35+AK32</f>
        <v>9302893.3299999982</v>
      </c>
      <c r="AL35" s="350">
        <f>AH35+AL32</f>
        <v>41004757.120241992</v>
      </c>
      <c r="AM35" s="350">
        <f>AI35+AM32</f>
        <v>10498454.949999999</v>
      </c>
      <c r="AN35" s="351"/>
      <c r="AO35" s="350">
        <f>AK35+AO32</f>
        <v>9302893.3299999982</v>
      </c>
      <c r="AP35" s="350">
        <f>AL35+AP32</f>
        <v>43407653.972464211</v>
      </c>
      <c r="AQ35" s="350">
        <f>AM35+AQ32</f>
        <v>10498454.949999999</v>
      </c>
      <c r="AR35" s="351"/>
      <c r="AS35" s="350">
        <f>AO35+AS32</f>
        <v>9302893.3299999982</v>
      </c>
      <c r="AT35" s="350">
        <f>AP35+AT32</f>
        <v>49298715.787376873</v>
      </c>
      <c r="AU35" s="350">
        <f>AQ35+AU32</f>
        <v>10498454.949999999</v>
      </c>
      <c r="AV35" s="350"/>
      <c r="AW35" s="350">
        <f>AS35+AW32</f>
        <v>9302893.3299999982</v>
      </c>
      <c r="AX35" s="350">
        <f>AT35+AX32</f>
        <v>57997585.169599093</v>
      </c>
      <c r="AY35" s="350">
        <f>AU35+AY32</f>
        <v>10498454.949999999</v>
      </c>
      <c r="AZ35" s="350"/>
      <c r="BA35" s="350">
        <f>AW35+BA32</f>
        <v>9302893.3299999982</v>
      </c>
      <c r="BB35" s="350">
        <f>AX35+BB32</f>
        <v>62242469.109511755</v>
      </c>
      <c r="BC35" s="350">
        <f>AY35+BC32</f>
        <v>10498454.949999999</v>
      </c>
      <c r="BD35" s="350"/>
      <c r="BE35" s="350">
        <f>BA35+BE32</f>
        <v>9302893.3299999982</v>
      </c>
      <c r="BF35" s="350"/>
      <c r="BG35" s="350" t="e">
        <f>BE35+BG32</f>
        <v>#REF!</v>
      </c>
      <c r="BI35" s="275"/>
      <c r="BJ35" s="343" t="s">
        <v>185</v>
      </c>
      <c r="BL35" s="342">
        <f>BI32/BH32</f>
        <v>1</v>
      </c>
    </row>
    <row r="36" spans="1:72" s="341" customFormat="1" ht="15" thickTop="1" x14ac:dyDescent="0.2">
      <c r="A36" s="28" t="s">
        <v>31</v>
      </c>
      <c r="B36" s="346"/>
      <c r="C36" s="346"/>
      <c r="D36" s="346"/>
      <c r="E36" s="346"/>
      <c r="F36" s="346"/>
      <c r="G36" s="346"/>
      <c r="H36" s="346"/>
      <c r="I36" s="490">
        <f>J32/I32</f>
        <v>0.57006128357793329</v>
      </c>
      <c r="J36" s="491"/>
      <c r="K36" s="491"/>
      <c r="L36" s="492"/>
      <c r="M36" s="490">
        <f>N32/M32</f>
        <v>0.50585816156498742</v>
      </c>
      <c r="N36" s="491"/>
      <c r="O36" s="491"/>
      <c r="P36" s="492"/>
      <c r="Q36" s="490">
        <f>R32/Q32</f>
        <v>0.83518568106431812</v>
      </c>
      <c r="R36" s="491"/>
      <c r="S36" s="491"/>
      <c r="T36" s="492"/>
      <c r="U36" s="451"/>
      <c r="V36" s="490">
        <f>W32/V32</f>
        <v>0</v>
      </c>
      <c r="W36" s="491"/>
      <c r="X36" s="491"/>
      <c r="Y36" s="492"/>
      <c r="Z36" s="490">
        <f>AA32/Z32</f>
        <v>0</v>
      </c>
      <c r="AA36" s="491"/>
      <c r="AB36" s="491"/>
      <c r="AC36" s="492"/>
      <c r="AD36" s="490">
        <f>AE32/AD32</f>
        <v>0</v>
      </c>
      <c r="AE36" s="491"/>
      <c r="AF36" s="491"/>
      <c r="AG36" s="492"/>
      <c r="AH36" s="493">
        <f>AI32/AH32</f>
        <v>0</v>
      </c>
      <c r="AI36" s="494"/>
      <c r="AJ36" s="494"/>
      <c r="AK36" s="495"/>
      <c r="AL36" s="493">
        <f>AM32/AL32</f>
        <v>0</v>
      </c>
      <c r="AM36" s="494"/>
      <c r="AN36" s="494"/>
      <c r="AO36" s="495"/>
      <c r="AP36" s="493">
        <f>AQ32/AP32</f>
        <v>0</v>
      </c>
      <c r="AQ36" s="494"/>
      <c r="AR36" s="494"/>
      <c r="AS36" s="495"/>
      <c r="AT36" s="493">
        <f>AU32/AT32</f>
        <v>0</v>
      </c>
      <c r="AU36" s="494"/>
      <c r="AV36" s="494"/>
      <c r="AW36" s="495"/>
      <c r="AX36" s="493">
        <f>AY32/AX32</f>
        <v>0</v>
      </c>
      <c r="AY36" s="494"/>
      <c r="AZ36" s="494"/>
      <c r="BA36" s="495"/>
      <c r="BB36" s="493">
        <f>BC32/BB32</f>
        <v>0</v>
      </c>
      <c r="BC36" s="494"/>
      <c r="BD36" s="494"/>
      <c r="BE36" s="495"/>
      <c r="BF36" s="349"/>
      <c r="BG36" s="347"/>
      <c r="BI36" s="334"/>
      <c r="BJ36" s="343" t="s">
        <v>184</v>
      </c>
      <c r="BK36" s="334"/>
      <c r="BL36" s="342">
        <f>BJ32/BH32</f>
        <v>0.88612023143462637</v>
      </c>
    </row>
    <row r="37" spans="1:72" s="341" customFormat="1" x14ac:dyDescent="0.2">
      <c r="A37" s="16" t="s">
        <v>32</v>
      </c>
      <c r="B37" s="346"/>
      <c r="C37" s="346"/>
      <c r="D37" s="346"/>
      <c r="E37" s="346"/>
      <c r="F37" s="346"/>
      <c r="G37" s="346"/>
      <c r="H37" s="346"/>
      <c r="I37" s="475">
        <f>J32/I32-1</f>
        <v>-0.42993871642206671</v>
      </c>
      <c r="J37" s="476"/>
      <c r="K37" s="476"/>
      <c r="L37" s="477"/>
      <c r="M37" s="475">
        <f>N32/M32-1</f>
        <v>-0.49414183843501258</v>
      </c>
      <c r="N37" s="476"/>
      <c r="O37" s="476"/>
      <c r="P37" s="477"/>
      <c r="Q37" s="475">
        <f>R32/Q32-1</f>
        <v>-0.16481431893568188</v>
      </c>
      <c r="R37" s="476"/>
      <c r="S37" s="476"/>
      <c r="T37" s="477"/>
      <c r="U37" s="452"/>
      <c r="V37" s="475">
        <f>W32/V32-1</f>
        <v>-1</v>
      </c>
      <c r="W37" s="476"/>
      <c r="X37" s="476"/>
      <c r="Y37" s="477"/>
      <c r="Z37" s="475">
        <f>AA32/Z32-1</f>
        <v>-1</v>
      </c>
      <c r="AA37" s="476"/>
      <c r="AB37" s="476"/>
      <c r="AC37" s="477"/>
      <c r="AD37" s="475">
        <f>AE32/AD32-1</f>
        <v>-1</v>
      </c>
      <c r="AE37" s="476"/>
      <c r="AF37" s="476"/>
      <c r="AG37" s="477"/>
      <c r="AH37" s="475">
        <f>AI32/AH32-1</f>
        <v>-1</v>
      </c>
      <c r="AI37" s="476"/>
      <c r="AJ37" s="476"/>
      <c r="AK37" s="477"/>
      <c r="AL37" s="475">
        <f>AM32/AL32-1</f>
        <v>-1</v>
      </c>
      <c r="AM37" s="476"/>
      <c r="AN37" s="476"/>
      <c r="AO37" s="477"/>
      <c r="AP37" s="475">
        <f>AQ32/AP32-1</f>
        <v>-1</v>
      </c>
      <c r="AQ37" s="476"/>
      <c r="AR37" s="476"/>
      <c r="AS37" s="477"/>
      <c r="AT37" s="475">
        <f>AU32/AT32-1</f>
        <v>-1</v>
      </c>
      <c r="AU37" s="476"/>
      <c r="AV37" s="476"/>
      <c r="AW37" s="477"/>
      <c r="AX37" s="475">
        <f>AY32/AX32-1</f>
        <v>-1</v>
      </c>
      <c r="AY37" s="476"/>
      <c r="AZ37" s="476"/>
      <c r="BA37" s="477"/>
      <c r="BB37" s="475">
        <f>BC32/BB32-1</f>
        <v>-1</v>
      </c>
      <c r="BC37" s="476"/>
      <c r="BD37" s="476"/>
      <c r="BE37" s="477"/>
      <c r="BF37" s="348"/>
      <c r="BG37" s="347"/>
      <c r="BI37" s="334"/>
      <c r="BJ37" s="343"/>
      <c r="BK37" s="334"/>
      <c r="BL37" s="342"/>
    </row>
    <row r="38" spans="1:72" s="341" customFormat="1" x14ac:dyDescent="0.2">
      <c r="A38" s="15" t="s">
        <v>33</v>
      </c>
      <c r="B38" s="346"/>
      <c r="C38" s="346"/>
      <c r="D38" s="346"/>
      <c r="E38" s="346"/>
      <c r="F38" s="346"/>
      <c r="G38" s="346"/>
      <c r="H38" s="346"/>
      <c r="I38" s="478">
        <f>J32/I32</f>
        <v>0.57006128357793329</v>
      </c>
      <c r="J38" s="479"/>
      <c r="K38" s="479"/>
      <c r="L38" s="480"/>
      <c r="M38" s="478">
        <f>N35/M35</f>
        <v>0.53286439807574826</v>
      </c>
      <c r="N38" s="479"/>
      <c r="O38" s="479"/>
      <c r="P38" s="480"/>
      <c r="Q38" s="478">
        <f>R35/Q35</f>
        <v>0.59668461925406868</v>
      </c>
      <c r="R38" s="479"/>
      <c r="S38" s="479"/>
      <c r="T38" s="480"/>
      <c r="U38" s="453"/>
      <c r="V38" s="478">
        <f>W35/V35</f>
        <v>0.58677430706363309</v>
      </c>
      <c r="W38" s="479"/>
      <c r="X38" s="479"/>
      <c r="Y38" s="480"/>
      <c r="Z38" s="478">
        <f>AA35/Z35</f>
        <v>0.4372943187726121</v>
      </c>
      <c r="AA38" s="479"/>
      <c r="AB38" s="479"/>
      <c r="AC38" s="480"/>
      <c r="AD38" s="478">
        <f>AE35/AD35</f>
        <v>0.38946746463612575</v>
      </c>
      <c r="AE38" s="479"/>
      <c r="AF38" s="479"/>
      <c r="AG38" s="480"/>
      <c r="AH38" s="478">
        <f>AI35/AH35</f>
        <v>0.31240859347967009</v>
      </c>
      <c r="AI38" s="479"/>
      <c r="AJ38" s="479"/>
      <c r="AK38" s="480"/>
      <c r="AL38" s="481">
        <f>AM35/AL35</f>
        <v>0.25603017033400349</v>
      </c>
      <c r="AM38" s="481"/>
      <c r="AN38" s="481"/>
      <c r="AO38" s="481"/>
      <c r="AP38" s="481">
        <f>AQ35/AP35</f>
        <v>0.24185722998666845</v>
      </c>
      <c r="AQ38" s="481"/>
      <c r="AR38" s="481"/>
      <c r="AS38" s="481"/>
      <c r="AT38" s="481">
        <f>AU35/AT35</f>
        <v>0.21295595194161568</v>
      </c>
      <c r="AU38" s="481"/>
      <c r="AV38" s="481"/>
      <c r="AW38" s="481"/>
      <c r="AX38" s="481">
        <f>AY35/AX35</f>
        <v>0.18101538054213731</v>
      </c>
      <c r="AY38" s="481"/>
      <c r="AZ38" s="481"/>
      <c r="BA38" s="481"/>
      <c r="BB38" s="481">
        <f>BC35/BB35</f>
        <v>0.16867028413555735</v>
      </c>
      <c r="BC38" s="481"/>
      <c r="BD38" s="481"/>
      <c r="BE38" s="481"/>
      <c r="BF38" s="349"/>
      <c r="BG38" s="347"/>
      <c r="BI38" s="334"/>
      <c r="BJ38" s="343" t="s">
        <v>183</v>
      </c>
      <c r="BK38" s="334"/>
      <c r="BL38" s="342">
        <f>E32/D32</f>
        <v>0.53504288738212669</v>
      </c>
    </row>
    <row r="39" spans="1:72" s="341" customFormat="1" x14ac:dyDescent="0.2">
      <c r="A39" s="16" t="s">
        <v>34</v>
      </c>
      <c r="B39" s="346"/>
      <c r="C39" s="346"/>
      <c r="D39" s="346"/>
      <c r="E39" s="346"/>
      <c r="F39" s="346"/>
      <c r="G39" s="346"/>
      <c r="H39" s="346"/>
      <c r="I39" s="475">
        <f>J32/I32-1</f>
        <v>-0.42993871642206671</v>
      </c>
      <c r="J39" s="476"/>
      <c r="K39" s="476"/>
      <c r="L39" s="477"/>
      <c r="M39" s="475">
        <f>N35/M35-1</f>
        <v>-0.46713560192425174</v>
      </c>
      <c r="N39" s="476"/>
      <c r="O39" s="476"/>
      <c r="P39" s="477"/>
      <c r="Q39" s="475">
        <f>R35/Q35-1</f>
        <v>-0.40331538074593132</v>
      </c>
      <c r="R39" s="476"/>
      <c r="S39" s="476"/>
      <c r="T39" s="477"/>
      <c r="U39" s="452"/>
      <c r="V39" s="475">
        <f>W35/V35-1</f>
        <v>-0.41322569293636691</v>
      </c>
      <c r="W39" s="476"/>
      <c r="X39" s="476"/>
      <c r="Y39" s="477"/>
      <c r="Z39" s="475">
        <f>AA35/Z35-1</f>
        <v>-0.56270568122738784</v>
      </c>
      <c r="AA39" s="476"/>
      <c r="AB39" s="476"/>
      <c r="AC39" s="477"/>
      <c r="AD39" s="475">
        <f>AE35/AD35-1</f>
        <v>-0.6105325353638742</v>
      </c>
      <c r="AE39" s="476"/>
      <c r="AF39" s="476"/>
      <c r="AG39" s="477"/>
      <c r="AH39" s="475">
        <f>AI35/AH35-1</f>
        <v>-0.68759140652032991</v>
      </c>
      <c r="AI39" s="476"/>
      <c r="AJ39" s="476"/>
      <c r="AK39" s="477"/>
      <c r="AL39" s="475">
        <f>AM35/AL35-1</f>
        <v>-0.74396982966599645</v>
      </c>
      <c r="AM39" s="476"/>
      <c r="AN39" s="476"/>
      <c r="AO39" s="477"/>
      <c r="AP39" s="475">
        <f>AQ35/AP35-1</f>
        <v>-0.75814277001333152</v>
      </c>
      <c r="AQ39" s="476"/>
      <c r="AR39" s="476"/>
      <c r="AS39" s="477"/>
      <c r="AT39" s="475">
        <f>AU35/AT35-1</f>
        <v>-0.78704404805838435</v>
      </c>
      <c r="AU39" s="476"/>
      <c r="AV39" s="476"/>
      <c r="AW39" s="477"/>
      <c r="AX39" s="475">
        <f>AY35/AX35-1</f>
        <v>-0.81898461945786272</v>
      </c>
      <c r="AY39" s="476"/>
      <c r="AZ39" s="476"/>
      <c r="BA39" s="477"/>
      <c r="BB39" s="475">
        <f>BC35/BB35-1</f>
        <v>-0.8313297158644426</v>
      </c>
      <c r="BC39" s="476"/>
      <c r="BD39" s="476"/>
      <c r="BE39" s="477"/>
      <c r="BF39" s="348"/>
      <c r="BG39" s="347"/>
      <c r="BI39" s="334"/>
      <c r="BJ39" s="343"/>
      <c r="BK39" s="334"/>
      <c r="BL39" s="342"/>
    </row>
    <row r="40" spans="1:72" s="341" customFormat="1" x14ac:dyDescent="0.2">
      <c r="A40" s="345"/>
      <c r="B40" s="334"/>
      <c r="C40" s="334"/>
      <c r="D40" s="334"/>
      <c r="E40" s="334"/>
      <c r="F40" s="334"/>
      <c r="G40" s="334"/>
      <c r="H40" s="334"/>
      <c r="AB40" s="344"/>
      <c r="AF40" s="344"/>
      <c r="AJ40" s="344"/>
      <c r="AN40" s="344"/>
      <c r="AR40" s="344"/>
      <c r="BI40" s="334"/>
      <c r="BJ40" s="343" t="s">
        <v>182</v>
      </c>
      <c r="BK40" s="274"/>
      <c r="BL40" s="342">
        <f>BJ32/E32</f>
        <v>0.2407210227161431</v>
      </c>
    </row>
    <row r="41" spans="1:72" x14ac:dyDescent="0.2">
      <c r="G41" s="275"/>
      <c r="H41" s="275"/>
      <c r="Z41" s="218"/>
      <c r="BH41" s="275"/>
      <c r="BI41" s="275"/>
    </row>
    <row r="42" spans="1:72" s="217" customFormat="1" x14ac:dyDescent="0.2">
      <c r="A42" s="340" t="s">
        <v>181</v>
      </c>
      <c r="B42" s="339" t="str">
        <f>IF(B32='[1]ALRR Reconcile'!E147, "Yes", "No")</f>
        <v>No</v>
      </c>
      <c r="C42" s="339"/>
      <c r="D42" s="339" t="str">
        <f>IF(D32='[1]ALRR Reconcile'!E148, "Yes", "No")</f>
        <v>Yes</v>
      </c>
      <c r="E42" s="339" t="str">
        <f>IF(E32='[1]ALRR Reconcile'!H148, "Yes", "No")</f>
        <v>Yes</v>
      </c>
      <c r="F42" s="339" t="str">
        <f>IF(F32='[1]ALRR Reconcile'!F148, "Yes", "No")</f>
        <v>Yes</v>
      </c>
      <c r="G42" s="336"/>
      <c r="H42" s="336"/>
      <c r="I42" s="338"/>
      <c r="J42" s="338"/>
      <c r="K42" s="338"/>
      <c r="L42" s="337" t="str">
        <f>IF(L35='[1]ALRR Reconcile'!$J$147,"Yes","No")</f>
        <v>No</v>
      </c>
      <c r="M42" s="338"/>
      <c r="N42" s="338"/>
      <c r="O42" s="338"/>
      <c r="P42" s="337" t="str">
        <f>IF(P35='[1]ALRR Reconcile'!$J$147,"Yes","No")</f>
        <v>No</v>
      </c>
      <c r="Q42" s="338"/>
      <c r="R42" s="338"/>
      <c r="S42" s="338"/>
      <c r="T42" s="337" t="str">
        <f>IF(T35='[1]ALRR Reconcile'!$J$147,"Yes","No")</f>
        <v>No</v>
      </c>
      <c r="U42" s="458"/>
      <c r="V42" s="338"/>
      <c r="W42" s="338"/>
      <c r="X42" s="338"/>
      <c r="Y42" s="337" t="str">
        <f>IF(Y35='[1]ALRR Reconcile'!$J$147,"Yes","No")</f>
        <v>No</v>
      </c>
      <c r="Z42" s="338"/>
      <c r="AA42" s="338"/>
      <c r="AB42" s="338"/>
      <c r="AC42" s="337" t="str">
        <f>IF(AC35='[1]ALRR Reconcile'!$J$147,"Yes","No")</f>
        <v>No</v>
      </c>
      <c r="AD42" s="338"/>
      <c r="AE42" s="338"/>
      <c r="AF42" s="338"/>
      <c r="AG42" s="337" t="str">
        <f>IF(AG35='[1]ALRR Reconcile'!$J$147,"Yes","No")</f>
        <v>No</v>
      </c>
      <c r="AH42" s="338"/>
      <c r="AI42" s="338"/>
      <c r="AJ42" s="338"/>
      <c r="AK42" s="337" t="str">
        <f>IF(AK35='[1]ALRR Reconcile'!$J$147,"Yes","No")</f>
        <v>No</v>
      </c>
      <c r="AL42" s="338"/>
      <c r="AM42" s="338"/>
      <c r="AN42" s="338"/>
      <c r="AO42" s="337" t="str">
        <f>IF(AO35='[1]ALRR Reconcile'!$J$147,"Yes","No")</f>
        <v>No</v>
      </c>
      <c r="AP42" s="338"/>
      <c r="AQ42" s="338"/>
      <c r="AR42" s="338"/>
      <c r="AS42" s="337" t="str">
        <f>IF(AS35='[1]ALRR Reconcile'!$J$147,"Yes","No")</f>
        <v>No</v>
      </c>
      <c r="AT42" s="338"/>
      <c r="AU42" s="338"/>
      <c r="AV42" s="338"/>
      <c r="AW42" s="337" t="str">
        <f>IF(AW35='[1]ALRR Reconcile'!$J$147,"Yes","No")</f>
        <v>No</v>
      </c>
      <c r="AX42" s="338"/>
      <c r="AY42" s="338"/>
      <c r="AZ42" s="338"/>
      <c r="BA42" s="337" t="str">
        <f>IF(BA35='[1]ALRR Reconcile'!$J$147,"Yes","No")</f>
        <v>No</v>
      </c>
      <c r="BB42" s="338"/>
      <c r="BC42" s="338"/>
      <c r="BD42" s="338"/>
      <c r="BE42" s="337" t="str">
        <f>IF(BE35='[1]ALRR Reconcile'!$J$147,"Yes","No")</f>
        <v>No</v>
      </c>
      <c r="BF42" s="337"/>
      <c r="BG42" s="337" t="e">
        <f>IF(BG35='[1]ALRR Reconcile'!$J$147,"Yes","No")</f>
        <v>#REF!</v>
      </c>
      <c r="BH42" s="336"/>
      <c r="BI42" s="336"/>
      <c r="BJ42" s="337" t="str">
        <f>IF(BJ35='[1]ALRR Reconcile'!$J$147,"Yes","No")</f>
        <v>No</v>
      </c>
      <c r="BK42" s="336"/>
      <c r="BL42" s="336"/>
    </row>
    <row r="43" spans="1:72" x14ac:dyDescent="0.2">
      <c r="L43" s="335"/>
      <c r="P43" s="335"/>
      <c r="T43" s="335"/>
      <c r="U43" s="335"/>
      <c r="Y43" s="335"/>
      <c r="AG43" s="268"/>
      <c r="AK43" s="268"/>
      <c r="AO43" s="335"/>
      <c r="AS43" s="335"/>
      <c r="AW43" s="335"/>
      <c r="BI43" s="334"/>
    </row>
    <row r="44" spans="1:72" x14ac:dyDescent="0.2">
      <c r="BI44" s="275"/>
    </row>
    <row r="46" spans="1:72" s="274" customFormat="1" x14ac:dyDescent="0.2">
      <c r="A46" s="216"/>
      <c r="E46" s="334"/>
      <c r="F46" s="334"/>
      <c r="G46" s="334"/>
      <c r="H46" s="334"/>
      <c r="I46" s="216"/>
      <c r="J46" s="216"/>
      <c r="K46" s="216"/>
      <c r="L46" s="216"/>
      <c r="M46" s="216"/>
      <c r="N46" s="216"/>
      <c r="O46" s="216"/>
      <c r="P46" s="216"/>
      <c r="Q46" s="216"/>
      <c r="R46" s="216"/>
      <c r="S46" s="216"/>
      <c r="T46" s="216"/>
      <c r="U46" s="216"/>
      <c r="V46" s="216"/>
      <c r="W46" s="216"/>
      <c r="X46" s="216"/>
      <c r="Y46" s="216"/>
      <c r="Z46" s="216"/>
      <c r="AA46" s="216"/>
      <c r="AB46" s="217"/>
      <c r="AC46" s="216"/>
      <c r="AD46" s="216"/>
      <c r="AE46" s="216"/>
      <c r="AF46" s="217"/>
      <c r="AG46" s="216"/>
      <c r="AH46" s="216"/>
      <c r="AI46" s="216"/>
      <c r="AJ46" s="217"/>
      <c r="AK46" s="216"/>
      <c r="AL46" s="216"/>
      <c r="AM46" s="216"/>
      <c r="AN46" s="217"/>
      <c r="AO46" s="216"/>
      <c r="AP46" s="216"/>
      <c r="AQ46" s="216"/>
      <c r="AR46" s="217"/>
      <c r="AS46" s="216"/>
      <c r="AT46" s="216"/>
      <c r="AU46" s="216"/>
      <c r="AV46" s="216"/>
      <c r="AW46" s="216"/>
      <c r="AX46" s="216"/>
      <c r="AY46" s="216"/>
      <c r="AZ46" s="216"/>
      <c r="BA46" s="216"/>
      <c r="BB46" s="216"/>
      <c r="BC46" s="216"/>
      <c r="BD46" s="216"/>
      <c r="BE46" s="216"/>
      <c r="BF46" s="216"/>
      <c r="BG46" s="216"/>
      <c r="BH46" s="334"/>
      <c r="BI46" s="334"/>
      <c r="BJ46" s="334"/>
    </row>
    <row r="47" spans="1:72" s="274" customFormat="1" x14ac:dyDescent="0.2">
      <c r="A47" s="216"/>
      <c r="E47" s="334"/>
      <c r="F47" s="334"/>
      <c r="G47" s="334"/>
      <c r="H47" s="334"/>
      <c r="I47" s="216"/>
      <c r="J47" s="216"/>
      <c r="K47" s="216"/>
      <c r="L47" s="216"/>
      <c r="M47" s="216"/>
      <c r="N47" s="216"/>
      <c r="O47" s="216"/>
      <c r="P47" s="216"/>
      <c r="Q47" s="216"/>
      <c r="R47" s="216"/>
      <c r="S47" s="216"/>
      <c r="T47" s="216"/>
      <c r="U47" s="216"/>
      <c r="V47" s="216"/>
      <c r="W47" s="216"/>
      <c r="X47" s="216"/>
      <c r="Y47" s="216"/>
      <c r="Z47" s="216"/>
      <c r="AA47" s="216"/>
      <c r="AB47" s="217"/>
      <c r="AC47" s="216"/>
      <c r="AD47" s="216"/>
      <c r="AE47" s="216"/>
      <c r="AF47" s="217"/>
      <c r="AG47" s="216"/>
      <c r="AH47" s="216"/>
      <c r="AI47" s="216"/>
      <c r="AJ47" s="217"/>
      <c r="AK47" s="216"/>
      <c r="AL47" s="216"/>
      <c r="AM47" s="216"/>
      <c r="AN47" s="217"/>
      <c r="AO47" s="216"/>
      <c r="AP47" s="216"/>
      <c r="AQ47" s="216"/>
      <c r="AR47" s="217"/>
      <c r="AS47" s="216"/>
      <c r="AT47" s="216"/>
      <c r="AU47" s="216"/>
      <c r="AV47" s="216"/>
      <c r="AW47" s="216"/>
      <c r="AX47" s="216"/>
      <c r="AY47" s="216"/>
      <c r="AZ47" s="216"/>
      <c r="BA47" s="216"/>
      <c r="BB47" s="216"/>
      <c r="BC47" s="216"/>
      <c r="BD47" s="216"/>
      <c r="BE47" s="216"/>
      <c r="BF47" s="216"/>
      <c r="BG47" s="216"/>
      <c r="BH47" s="334"/>
      <c r="BI47" s="334"/>
      <c r="BJ47" s="334"/>
    </row>
    <row r="48" spans="1:72" s="274" customFormat="1" x14ac:dyDescent="0.2">
      <c r="A48" s="216"/>
      <c r="E48" s="334"/>
      <c r="F48" s="334"/>
      <c r="G48" s="334"/>
      <c r="H48" s="334"/>
      <c r="I48" s="216"/>
      <c r="J48" s="216"/>
      <c r="K48" s="216"/>
      <c r="L48" s="216"/>
      <c r="M48" s="216"/>
      <c r="N48" s="216"/>
      <c r="O48" s="216"/>
      <c r="P48" s="216"/>
      <c r="Q48" s="216"/>
      <c r="R48" s="216"/>
      <c r="S48" s="216"/>
      <c r="T48" s="216"/>
      <c r="U48" s="216"/>
      <c r="V48" s="216"/>
      <c r="W48" s="216"/>
      <c r="X48" s="216"/>
      <c r="Y48" s="216"/>
      <c r="Z48" s="216"/>
      <c r="AA48" s="216"/>
      <c r="AB48" s="217"/>
      <c r="AC48" s="216"/>
      <c r="AD48" s="216"/>
      <c r="AE48" s="216"/>
      <c r="AF48" s="217"/>
      <c r="AG48" s="216"/>
      <c r="AH48" s="216"/>
      <c r="AI48" s="216"/>
      <c r="AJ48" s="217"/>
      <c r="AK48" s="216"/>
      <c r="AL48" s="216"/>
      <c r="AM48" s="216"/>
      <c r="AN48" s="217"/>
      <c r="AO48" s="216"/>
      <c r="AP48" s="216"/>
      <c r="AQ48" s="216"/>
      <c r="AR48" s="217"/>
      <c r="AS48" s="216"/>
      <c r="AT48" s="216"/>
      <c r="AU48" s="216"/>
      <c r="AV48" s="216"/>
      <c r="AW48" s="216"/>
      <c r="AX48" s="216"/>
      <c r="AY48" s="216"/>
      <c r="AZ48" s="216"/>
      <c r="BA48" s="216"/>
      <c r="BB48" s="216"/>
      <c r="BC48" s="216"/>
      <c r="BD48" s="216"/>
      <c r="BE48" s="216"/>
      <c r="BF48" s="216"/>
      <c r="BG48" s="216"/>
      <c r="BH48" s="334"/>
      <c r="BI48" s="334"/>
      <c r="BJ48" s="334"/>
    </row>
    <row r="49" spans="1:62" s="274" customFormat="1" x14ac:dyDescent="0.2">
      <c r="A49" s="216"/>
      <c r="E49" s="334"/>
      <c r="F49" s="334"/>
      <c r="G49" s="334"/>
      <c r="H49" s="334"/>
      <c r="I49" s="216"/>
      <c r="J49" s="216"/>
      <c r="K49" s="216"/>
      <c r="L49" s="216"/>
      <c r="M49" s="216"/>
      <c r="N49" s="216"/>
      <c r="O49" s="216"/>
      <c r="P49" s="216"/>
      <c r="Q49" s="216"/>
      <c r="R49" s="216"/>
      <c r="S49" s="216"/>
      <c r="T49" s="216"/>
      <c r="U49" s="216"/>
      <c r="V49" s="216"/>
      <c r="W49" s="216"/>
      <c r="X49" s="216"/>
      <c r="Y49" s="216"/>
      <c r="Z49" s="216"/>
      <c r="AA49" s="216"/>
      <c r="AB49" s="217"/>
      <c r="AC49" s="216"/>
      <c r="AD49" s="216"/>
      <c r="AE49" s="216"/>
      <c r="AF49" s="217"/>
      <c r="AG49" s="216"/>
      <c r="AH49" s="216"/>
      <c r="AI49" s="216"/>
      <c r="AJ49" s="217"/>
      <c r="AK49" s="216"/>
      <c r="AL49" s="216"/>
      <c r="AM49" s="216"/>
      <c r="AN49" s="217"/>
      <c r="AO49" s="216"/>
      <c r="AP49" s="216"/>
      <c r="AQ49" s="216"/>
      <c r="AR49" s="217"/>
      <c r="AS49" s="216"/>
      <c r="AT49" s="216"/>
      <c r="AU49" s="216"/>
      <c r="AV49" s="216"/>
      <c r="AW49" s="216"/>
      <c r="AX49" s="216"/>
      <c r="AY49" s="216"/>
      <c r="AZ49" s="216"/>
      <c r="BA49" s="216"/>
      <c r="BB49" s="216"/>
      <c r="BC49" s="216"/>
      <c r="BD49" s="216"/>
      <c r="BE49" s="216"/>
      <c r="BF49" s="216"/>
      <c r="BG49" s="216"/>
      <c r="BH49" s="334"/>
      <c r="BI49" s="334"/>
      <c r="BJ49" s="334"/>
    </row>
    <row r="50" spans="1:62" s="274" customFormat="1" x14ac:dyDescent="0.2">
      <c r="A50" s="216"/>
      <c r="E50" s="334"/>
      <c r="F50" s="334"/>
      <c r="G50" s="334"/>
      <c r="H50" s="334"/>
      <c r="I50" s="216"/>
      <c r="J50" s="216"/>
      <c r="K50" s="216"/>
      <c r="L50" s="216"/>
      <c r="M50" s="216"/>
      <c r="N50" s="216"/>
      <c r="O50" s="216"/>
      <c r="P50" s="216"/>
      <c r="Q50" s="216"/>
      <c r="R50" s="216"/>
      <c r="S50" s="216"/>
      <c r="T50" s="216"/>
      <c r="U50" s="216"/>
      <c r="V50" s="216"/>
      <c r="W50" s="216"/>
      <c r="X50" s="216"/>
      <c r="Y50" s="216"/>
      <c r="Z50" s="216"/>
      <c r="AA50" s="216"/>
      <c r="AB50" s="217"/>
      <c r="AC50" s="216"/>
      <c r="AD50" s="216"/>
      <c r="AE50" s="216"/>
      <c r="AF50" s="217"/>
      <c r="AG50" s="216"/>
      <c r="AH50" s="216"/>
      <c r="AI50" s="216"/>
      <c r="AJ50" s="217"/>
      <c r="AK50" s="216"/>
      <c r="AL50" s="216"/>
      <c r="AM50" s="216"/>
      <c r="AN50" s="217"/>
      <c r="AO50" s="216"/>
      <c r="AP50" s="216"/>
      <c r="AQ50" s="216"/>
      <c r="AR50" s="217"/>
      <c r="AS50" s="216"/>
      <c r="AT50" s="216"/>
      <c r="AU50" s="216"/>
      <c r="AV50" s="216"/>
      <c r="AW50" s="216"/>
      <c r="AX50" s="216"/>
      <c r="AY50" s="216"/>
      <c r="AZ50" s="216"/>
      <c r="BA50" s="216"/>
      <c r="BB50" s="216"/>
      <c r="BC50" s="216"/>
      <c r="BD50" s="216"/>
      <c r="BE50" s="216"/>
      <c r="BF50" s="216"/>
      <c r="BG50" s="216"/>
      <c r="BH50" s="334"/>
      <c r="BJ50" s="334"/>
    </row>
    <row r="51" spans="1:62" s="274" customFormat="1" x14ac:dyDescent="0.2">
      <c r="A51" s="216"/>
      <c r="E51" s="334"/>
      <c r="F51" s="334"/>
      <c r="G51" s="334"/>
      <c r="H51" s="334"/>
      <c r="I51" s="216"/>
      <c r="J51" s="216"/>
      <c r="K51" s="216"/>
      <c r="L51" s="216"/>
      <c r="M51" s="216"/>
      <c r="N51" s="216"/>
      <c r="O51" s="216"/>
      <c r="P51" s="216"/>
      <c r="Q51" s="216"/>
      <c r="R51" s="216"/>
      <c r="S51" s="216"/>
      <c r="T51" s="216"/>
      <c r="U51" s="216"/>
      <c r="V51" s="216"/>
      <c r="W51" s="216"/>
      <c r="X51" s="216"/>
      <c r="Y51" s="216"/>
      <c r="Z51" s="216"/>
      <c r="AA51" s="216"/>
      <c r="AB51" s="217"/>
      <c r="AC51" s="216"/>
      <c r="AD51" s="216"/>
      <c r="AE51" s="216"/>
      <c r="AF51" s="217"/>
      <c r="AG51" s="216"/>
      <c r="AH51" s="216"/>
      <c r="AI51" s="216"/>
      <c r="AJ51" s="217"/>
      <c r="AK51" s="216"/>
      <c r="AL51" s="216"/>
      <c r="AM51" s="216"/>
      <c r="AN51" s="217"/>
      <c r="AO51" s="216"/>
      <c r="AP51" s="216"/>
      <c r="AQ51" s="216"/>
      <c r="AR51" s="217"/>
      <c r="AS51" s="216"/>
      <c r="AT51" s="216"/>
      <c r="AU51" s="216"/>
      <c r="AV51" s="216"/>
      <c r="AW51" s="216"/>
      <c r="AX51" s="216"/>
      <c r="AY51" s="216"/>
      <c r="AZ51" s="216"/>
      <c r="BA51" s="216"/>
      <c r="BB51" s="216"/>
      <c r="BC51" s="216"/>
      <c r="BD51" s="216"/>
      <c r="BE51" s="216"/>
      <c r="BF51" s="216"/>
      <c r="BG51" s="216"/>
      <c r="BH51" s="334"/>
      <c r="BI51" s="334"/>
      <c r="BJ51" s="334"/>
    </row>
    <row r="52" spans="1:62" s="274" customFormat="1" x14ac:dyDescent="0.2">
      <c r="A52" s="216"/>
      <c r="E52" s="334"/>
      <c r="F52" s="334"/>
      <c r="G52" s="334"/>
      <c r="H52" s="334"/>
      <c r="I52" s="216"/>
      <c r="J52" s="216"/>
      <c r="K52" s="216"/>
      <c r="L52" s="216"/>
      <c r="M52" s="216"/>
      <c r="N52" s="216"/>
      <c r="O52" s="216"/>
      <c r="P52" s="216"/>
      <c r="Q52" s="216"/>
      <c r="R52" s="216"/>
      <c r="S52" s="216"/>
      <c r="T52" s="216"/>
      <c r="U52" s="216"/>
      <c r="V52" s="216"/>
      <c r="W52" s="216"/>
      <c r="X52" s="216"/>
      <c r="Y52" s="216"/>
      <c r="Z52" s="216"/>
      <c r="AA52" s="216"/>
      <c r="AB52" s="217"/>
      <c r="AC52" s="216"/>
      <c r="AD52" s="216"/>
      <c r="AE52" s="216"/>
      <c r="AF52" s="217"/>
      <c r="AG52" s="216"/>
      <c r="AH52" s="216"/>
      <c r="AI52" s="216"/>
      <c r="AJ52" s="217"/>
      <c r="AK52" s="216"/>
      <c r="AL52" s="216"/>
      <c r="AM52" s="216"/>
      <c r="AN52" s="217"/>
      <c r="AO52" s="216"/>
      <c r="AP52" s="216"/>
      <c r="AQ52" s="216"/>
      <c r="AR52" s="217"/>
      <c r="AS52" s="216"/>
      <c r="AT52" s="216"/>
      <c r="AU52" s="216"/>
      <c r="AV52" s="216"/>
      <c r="AW52" s="216"/>
      <c r="AX52" s="216"/>
      <c r="AY52" s="216"/>
      <c r="AZ52" s="216"/>
      <c r="BA52" s="216"/>
      <c r="BB52" s="216"/>
      <c r="BC52" s="216"/>
      <c r="BD52" s="216"/>
      <c r="BE52" s="216"/>
      <c r="BF52" s="216"/>
      <c r="BG52" s="216"/>
      <c r="BH52" s="334"/>
      <c r="BI52" s="334"/>
      <c r="BJ52" s="334"/>
    </row>
    <row r="53" spans="1:62" s="274" customFormat="1" x14ac:dyDescent="0.2">
      <c r="A53" s="216"/>
      <c r="E53" s="334"/>
      <c r="F53" s="334"/>
      <c r="G53" s="334"/>
      <c r="H53" s="334"/>
      <c r="I53" s="216"/>
      <c r="J53" s="216"/>
      <c r="K53" s="216"/>
      <c r="L53" s="216"/>
      <c r="M53" s="216"/>
      <c r="N53" s="216"/>
      <c r="O53" s="216"/>
      <c r="P53" s="216"/>
      <c r="Q53" s="216"/>
      <c r="R53" s="216"/>
      <c r="S53" s="216"/>
      <c r="T53" s="216"/>
      <c r="U53" s="216"/>
      <c r="V53" s="216"/>
      <c r="W53" s="216"/>
      <c r="X53" s="216"/>
      <c r="Y53" s="216"/>
      <c r="Z53" s="216"/>
      <c r="AA53" s="216"/>
      <c r="AB53" s="217"/>
      <c r="AC53" s="216"/>
      <c r="AD53" s="216"/>
      <c r="AE53" s="216"/>
      <c r="AF53" s="217"/>
      <c r="AG53" s="216"/>
      <c r="AH53" s="216"/>
      <c r="AI53" s="216"/>
      <c r="AJ53" s="217"/>
      <c r="AK53" s="216"/>
      <c r="AL53" s="216"/>
      <c r="AM53" s="216"/>
      <c r="AN53" s="217"/>
      <c r="AO53" s="216"/>
      <c r="AP53" s="216"/>
      <c r="AQ53" s="216"/>
      <c r="AR53" s="217"/>
      <c r="AS53" s="216"/>
      <c r="AT53" s="216"/>
      <c r="AU53" s="216"/>
      <c r="AV53" s="216"/>
      <c r="AW53" s="216"/>
      <c r="AX53" s="216"/>
      <c r="AY53" s="216"/>
      <c r="AZ53" s="216"/>
      <c r="BA53" s="216"/>
      <c r="BB53" s="216"/>
      <c r="BC53" s="216"/>
      <c r="BD53" s="216"/>
      <c r="BE53" s="216"/>
      <c r="BF53" s="216"/>
      <c r="BG53" s="216"/>
      <c r="BH53" s="334"/>
      <c r="BI53" s="334"/>
      <c r="BJ53" s="334"/>
    </row>
    <row r="54" spans="1:62" s="274" customFormat="1" x14ac:dyDescent="0.2">
      <c r="A54" s="216"/>
      <c r="E54" s="334"/>
      <c r="F54" s="334"/>
      <c r="G54" s="334"/>
      <c r="H54" s="334"/>
      <c r="I54" s="216"/>
      <c r="J54" s="216"/>
      <c r="K54" s="216"/>
      <c r="L54" s="216"/>
      <c r="M54" s="216"/>
      <c r="N54" s="216"/>
      <c r="O54" s="216"/>
      <c r="P54" s="216"/>
      <c r="Q54" s="216"/>
      <c r="R54" s="216"/>
      <c r="S54" s="216"/>
      <c r="T54" s="216"/>
      <c r="U54" s="216"/>
      <c r="V54" s="216"/>
      <c r="W54" s="216"/>
      <c r="X54" s="216"/>
      <c r="Y54" s="216"/>
      <c r="Z54" s="216"/>
      <c r="AA54" s="216"/>
      <c r="AB54" s="217"/>
      <c r="AC54" s="216"/>
      <c r="AD54" s="216"/>
      <c r="AE54" s="216"/>
      <c r="AF54" s="217"/>
      <c r="AG54" s="216"/>
      <c r="AH54" s="216"/>
      <c r="AI54" s="216"/>
      <c r="AJ54" s="217"/>
      <c r="AK54" s="216"/>
      <c r="AL54" s="216"/>
      <c r="AM54" s="216"/>
      <c r="AN54" s="217"/>
      <c r="AO54" s="216"/>
      <c r="AP54" s="216"/>
      <c r="AQ54" s="216"/>
      <c r="AR54" s="217"/>
      <c r="AS54" s="216"/>
      <c r="AT54" s="216"/>
      <c r="AU54" s="216"/>
      <c r="AV54" s="216"/>
      <c r="AW54" s="216"/>
      <c r="AX54" s="216"/>
      <c r="AY54" s="216"/>
      <c r="AZ54" s="216"/>
      <c r="BA54" s="216"/>
      <c r="BB54" s="216"/>
      <c r="BC54" s="216"/>
      <c r="BD54" s="216"/>
      <c r="BE54" s="216"/>
      <c r="BF54" s="216"/>
      <c r="BG54" s="216"/>
      <c r="BH54" s="334"/>
      <c r="BI54" s="334"/>
      <c r="BJ54" s="334"/>
    </row>
    <row r="55" spans="1:62" s="274" customFormat="1" x14ac:dyDescent="0.2">
      <c r="A55" s="216"/>
      <c r="E55" s="334"/>
      <c r="F55" s="334"/>
      <c r="G55" s="334"/>
      <c r="H55" s="334"/>
      <c r="I55" s="216"/>
      <c r="J55" s="216"/>
      <c r="K55" s="216"/>
      <c r="L55" s="216"/>
      <c r="M55" s="216"/>
      <c r="N55" s="216"/>
      <c r="O55" s="216"/>
      <c r="P55" s="216"/>
      <c r="Q55" s="216"/>
      <c r="R55" s="216"/>
      <c r="S55" s="216"/>
      <c r="T55" s="216"/>
      <c r="U55" s="216"/>
      <c r="V55" s="216"/>
      <c r="W55" s="216"/>
      <c r="X55" s="216"/>
      <c r="Y55" s="216"/>
      <c r="Z55" s="216"/>
      <c r="AA55" s="216"/>
      <c r="AB55" s="217"/>
      <c r="AC55" s="216"/>
      <c r="AD55" s="216"/>
      <c r="AE55" s="216"/>
      <c r="AF55" s="217"/>
      <c r="AG55" s="216"/>
      <c r="AH55" s="216"/>
      <c r="AI55" s="216"/>
      <c r="AJ55" s="217"/>
      <c r="AK55" s="216"/>
      <c r="AL55" s="216"/>
      <c r="AM55" s="216"/>
      <c r="AN55" s="217"/>
      <c r="AO55" s="216"/>
      <c r="AP55" s="216"/>
      <c r="AQ55" s="216"/>
      <c r="AR55" s="217"/>
      <c r="AS55" s="216"/>
      <c r="AT55" s="216"/>
      <c r="AU55" s="216"/>
      <c r="AV55" s="216"/>
      <c r="AW55" s="216"/>
      <c r="AX55" s="216"/>
      <c r="AY55" s="216"/>
      <c r="AZ55" s="216"/>
      <c r="BA55" s="216"/>
      <c r="BB55" s="216"/>
      <c r="BC55" s="216"/>
      <c r="BD55" s="216"/>
      <c r="BE55" s="216"/>
      <c r="BF55" s="216"/>
      <c r="BG55" s="216"/>
      <c r="BH55" s="334"/>
      <c r="BI55" s="334"/>
      <c r="BJ55" s="334"/>
    </row>
    <row r="56" spans="1:62" s="274" customFormat="1" x14ac:dyDescent="0.2">
      <c r="A56" s="216"/>
      <c r="E56" s="334"/>
      <c r="F56" s="334"/>
      <c r="G56" s="334"/>
      <c r="H56" s="334"/>
      <c r="I56" s="216"/>
      <c r="J56" s="216"/>
      <c r="K56" s="216"/>
      <c r="L56" s="216"/>
      <c r="M56" s="216"/>
      <c r="N56" s="216"/>
      <c r="O56" s="216"/>
      <c r="P56" s="216"/>
      <c r="Q56" s="216"/>
      <c r="R56" s="216"/>
      <c r="S56" s="216"/>
      <c r="T56" s="216"/>
      <c r="U56" s="216"/>
      <c r="V56" s="216"/>
      <c r="W56" s="216"/>
      <c r="X56" s="216"/>
      <c r="Y56" s="216"/>
      <c r="Z56" s="216"/>
      <c r="AA56" s="216"/>
      <c r="AB56" s="217"/>
      <c r="AC56" s="216"/>
      <c r="AD56" s="216"/>
      <c r="AE56" s="216"/>
      <c r="AF56" s="217"/>
      <c r="AG56" s="216"/>
      <c r="AH56" s="216"/>
      <c r="AI56" s="216"/>
      <c r="AJ56" s="217"/>
      <c r="AK56" s="216"/>
      <c r="AL56" s="216"/>
      <c r="AM56" s="216"/>
      <c r="AN56" s="217"/>
      <c r="AO56" s="216"/>
      <c r="AP56" s="216"/>
      <c r="AQ56" s="216"/>
      <c r="AR56" s="217"/>
      <c r="AS56" s="216"/>
      <c r="AT56" s="216"/>
      <c r="AU56" s="216"/>
      <c r="AV56" s="216"/>
      <c r="AW56" s="216"/>
      <c r="AX56" s="216"/>
      <c r="AY56" s="216"/>
      <c r="AZ56" s="216"/>
      <c r="BA56" s="216"/>
      <c r="BB56" s="216"/>
      <c r="BC56" s="216"/>
      <c r="BD56" s="216"/>
      <c r="BE56" s="216"/>
      <c r="BF56" s="216"/>
      <c r="BG56" s="216"/>
      <c r="BH56" s="334"/>
      <c r="BI56" s="334"/>
      <c r="BJ56" s="334"/>
    </row>
    <row r="57" spans="1:62" s="274" customFormat="1" x14ac:dyDescent="0.2">
      <c r="A57" s="216"/>
      <c r="E57" s="334"/>
      <c r="F57" s="334"/>
      <c r="G57" s="334"/>
      <c r="H57" s="334"/>
      <c r="I57" s="216"/>
      <c r="J57" s="216"/>
      <c r="K57" s="216"/>
      <c r="L57" s="216"/>
      <c r="M57" s="216"/>
      <c r="N57" s="216"/>
      <c r="O57" s="216"/>
      <c r="P57" s="216"/>
      <c r="Q57" s="216"/>
      <c r="R57" s="216"/>
      <c r="S57" s="216"/>
      <c r="T57" s="216"/>
      <c r="U57" s="216"/>
      <c r="V57" s="216"/>
      <c r="W57" s="216"/>
      <c r="X57" s="216"/>
      <c r="Y57" s="216"/>
      <c r="Z57" s="216"/>
      <c r="AA57" s="216"/>
      <c r="AB57" s="217"/>
      <c r="AC57" s="216"/>
      <c r="AD57" s="216"/>
      <c r="AE57" s="216"/>
      <c r="AF57" s="217"/>
      <c r="AG57" s="216"/>
      <c r="AH57" s="216"/>
      <c r="AI57" s="216"/>
      <c r="AJ57" s="217"/>
      <c r="AK57" s="216"/>
      <c r="AL57" s="216"/>
      <c r="AM57" s="216"/>
      <c r="AN57" s="217"/>
      <c r="AO57" s="216"/>
      <c r="AP57" s="216"/>
      <c r="AQ57" s="216"/>
      <c r="AR57" s="217"/>
      <c r="AS57" s="216"/>
      <c r="AT57" s="216"/>
      <c r="AU57" s="216"/>
      <c r="AV57" s="216"/>
      <c r="AW57" s="216"/>
      <c r="AX57" s="216"/>
      <c r="AY57" s="216"/>
      <c r="AZ57" s="216"/>
      <c r="BA57" s="216"/>
      <c r="BB57" s="216"/>
      <c r="BC57" s="216"/>
      <c r="BD57" s="216"/>
      <c r="BE57" s="216"/>
      <c r="BF57" s="216"/>
      <c r="BG57" s="216"/>
      <c r="BH57" s="334"/>
      <c r="BI57" s="334"/>
      <c r="BJ57" s="334"/>
    </row>
    <row r="58" spans="1:62" s="274" customFormat="1" x14ac:dyDescent="0.2">
      <c r="A58" s="216"/>
      <c r="E58" s="334"/>
      <c r="F58" s="334"/>
      <c r="G58" s="334"/>
      <c r="H58" s="334"/>
      <c r="I58" s="216"/>
      <c r="J58" s="216"/>
      <c r="K58" s="216"/>
      <c r="L58" s="216"/>
      <c r="M58" s="216"/>
      <c r="N58" s="216"/>
      <c r="O58" s="216"/>
      <c r="P58" s="216"/>
      <c r="Q58" s="216"/>
      <c r="R58" s="216"/>
      <c r="S58" s="216"/>
      <c r="T58" s="216"/>
      <c r="U58" s="216"/>
      <c r="V58" s="216"/>
      <c r="W58" s="216"/>
      <c r="X58" s="216"/>
      <c r="Y58" s="216"/>
      <c r="Z58" s="216"/>
      <c r="AA58" s="216"/>
      <c r="AB58" s="217"/>
      <c r="AC58" s="216"/>
      <c r="AD58" s="216"/>
      <c r="AE58" s="216"/>
      <c r="AF58" s="217"/>
      <c r="AG58" s="216"/>
      <c r="AH58" s="216"/>
      <c r="AI58" s="216"/>
      <c r="AJ58" s="217"/>
      <c r="AK58" s="216"/>
      <c r="AL58" s="216"/>
      <c r="AM58" s="216"/>
      <c r="AN58" s="217"/>
      <c r="AO58" s="216"/>
      <c r="AP58" s="216"/>
      <c r="AQ58" s="216"/>
      <c r="AR58" s="217"/>
      <c r="AS58" s="216"/>
      <c r="AT58" s="216"/>
      <c r="AU58" s="216"/>
      <c r="AV58" s="216"/>
      <c r="AW58" s="216"/>
      <c r="AX58" s="216"/>
      <c r="AY58" s="216"/>
      <c r="AZ58" s="216"/>
      <c r="BA58" s="216"/>
      <c r="BB58" s="216"/>
      <c r="BC58" s="216"/>
      <c r="BD58" s="216"/>
      <c r="BE58" s="216"/>
      <c r="BF58" s="216"/>
      <c r="BG58" s="216"/>
      <c r="BH58" s="334"/>
      <c r="BI58" s="334"/>
      <c r="BJ58" s="334"/>
    </row>
  </sheetData>
  <mergeCells count="114">
    <mergeCell ref="BH10:BJ10"/>
    <mergeCell ref="B9:H9"/>
    <mergeCell ref="I10:L10"/>
    <mergeCell ref="M10:P10"/>
    <mergeCell ref="Q10:T10"/>
    <mergeCell ref="V10:Y10"/>
    <mergeCell ref="Z10:AC10"/>
    <mergeCell ref="AD10:AG10"/>
    <mergeCell ref="AH10:AK10"/>
    <mergeCell ref="AL10:AO10"/>
    <mergeCell ref="U10:U12"/>
    <mergeCell ref="AH11:AH12"/>
    <mergeCell ref="AI11:AI12"/>
    <mergeCell ref="AK11:AK12"/>
    <mergeCell ref="BH11:BH12"/>
    <mergeCell ref="AL11:AL12"/>
    <mergeCell ref="AM11:AM12"/>
    <mergeCell ref="AO11:AO12"/>
    <mergeCell ref="AP11:AP12"/>
    <mergeCell ref="AQ11:AQ12"/>
    <mergeCell ref="AS11:AS12"/>
    <mergeCell ref="AT11:AT12"/>
    <mergeCell ref="AU11:AU12"/>
    <mergeCell ref="AW11:AW12"/>
    <mergeCell ref="A11:A12"/>
    <mergeCell ref="I11:I12"/>
    <mergeCell ref="J11:J12"/>
    <mergeCell ref="L11:L12"/>
    <mergeCell ref="AP10:AS10"/>
    <mergeCell ref="AT10:AW10"/>
    <mergeCell ref="AX10:BA10"/>
    <mergeCell ref="BB10:BE10"/>
    <mergeCell ref="BF10:BG10"/>
    <mergeCell ref="M11:M12"/>
    <mergeCell ref="N11:N12"/>
    <mergeCell ref="P11:P12"/>
    <mergeCell ref="Q11:Q12"/>
    <mergeCell ref="R11:R12"/>
    <mergeCell ref="T11:T12"/>
    <mergeCell ref="V11:V12"/>
    <mergeCell ref="W11:W12"/>
    <mergeCell ref="Y11:Y12"/>
    <mergeCell ref="Z11:Z12"/>
    <mergeCell ref="AA11:AA12"/>
    <mergeCell ref="AC11:AC12"/>
    <mergeCell ref="AD11:AD12"/>
    <mergeCell ref="AE11:AE12"/>
    <mergeCell ref="AG11:AG12"/>
    <mergeCell ref="BI11:BI12"/>
    <mergeCell ref="BJ11:BJ12"/>
    <mergeCell ref="BK11:BK12"/>
    <mergeCell ref="BL11:BL12"/>
    <mergeCell ref="I36:L36"/>
    <mergeCell ref="M36:P36"/>
    <mergeCell ref="Q36:T36"/>
    <mergeCell ref="V36:Y36"/>
    <mergeCell ref="Z36:AC36"/>
    <mergeCell ref="AD36:AG36"/>
    <mergeCell ref="AH36:AK36"/>
    <mergeCell ref="AL36:AO36"/>
    <mergeCell ref="AP36:AS36"/>
    <mergeCell ref="AT36:AW36"/>
    <mergeCell ref="AX36:BA36"/>
    <mergeCell ref="BB36:BE36"/>
    <mergeCell ref="AX11:AX12"/>
    <mergeCell ref="AY11:AY12"/>
    <mergeCell ref="BA11:BA12"/>
    <mergeCell ref="BB11:BB12"/>
    <mergeCell ref="BC11:BC12"/>
    <mergeCell ref="BE11:BE12"/>
    <mergeCell ref="BF11:BF12"/>
    <mergeCell ref="BG11:BG12"/>
    <mergeCell ref="I37:L37"/>
    <mergeCell ref="M37:P37"/>
    <mergeCell ref="Q37:T37"/>
    <mergeCell ref="V37:Y37"/>
    <mergeCell ref="Z37:AC37"/>
    <mergeCell ref="AD37:AG37"/>
    <mergeCell ref="AH37:AK37"/>
    <mergeCell ref="AL37:AO37"/>
    <mergeCell ref="AP37:AS37"/>
    <mergeCell ref="V38:Y38"/>
    <mergeCell ref="Z38:AC38"/>
    <mergeCell ref="AD38:AG38"/>
    <mergeCell ref="AH38:AK38"/>
    <mergeCell ref="AL38:AO38"/>
    <mergeCell ref="AP38:AS38"/>
    <mergeCell ref="AT38:AW38"/>
    <mergeCell ref="AX38:BA38"/>
    <mergeCell ref="BB38:BE38"/>
    <mergeCell ref="B14:B24"/>
    <mergeCell ref="C14:C24"/>
    <mergeCell ref="D14:D24"/>
    <mergeCell ref="E14:E24"/>
    <mergeCell ref="F14:F24"/>
    <mergeCell ref="H14:H24"/>
    <mergeCell ref="AT39:AW39"/>
    <mergeCell ref="AX39:BA39"/>
    <mergeCell ref="BB39:BE39"/>
    <mergeCell ref="I39:L39"/>
    <mergeCell ref="M39:P39"/>
    <mergeCell ref="Q39:T39"/>
    <mergeCell ref="V39:Y39"/>
    <mergeCell ref="Z39:AC39"/>
    <mergeCell ref="AD39:AG39"/>
    <mergeCell ref="AH39:AK39"/>
    <mergeCell ref="AL39:AO39"/>
    <mergeCell ref="AP39:AS39"/>
    <mergeCell ref="AT37:AW37"/>
    <mergeCell ref="AX37:BA37"/>
    <mergeCell ref="BB37:BE37"/>
    <mergeCell ref="I38:L38"/>
    <mergeCell ref="M38:P38"/>
    <mergeCell ref="Q38:T3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6"/>
  <sheetViews>
    <sheetView topLeftCell="A3" workbookViewId="0">
      <selection activeCell="B16" sqref="B16:I16"/>
    </sheetView>
  </sheetViews>
  <sheetFormatPr defaultColWidth="9.140625" defaultRowHeight="15" x14ac:dyDescent="0.25"/>
  <cols>
    <col min="1" max="16384" width="9.140625" style="17"/>
  </cols>
  <sheetData>
    <row r="1" spans="1:10" x14ac:dyDescent="0.25">
      <c r="A1" s="159"/>
      <c r="B1" s="158"/>
      <c r="C1" s="158"/>
      <c r="D1" s="158"/>
      <c r="E1" s="158"/>
      <c r="F1" s="158"/>
      <c r="G1" s="158"/>
      <c r="H1" s="158"/>
      <c r="I1" s="158"/>
      <c r="J1" s="158"/>
    </row>
    <row r="2" spans="1:10" ht="15.75" x14ac:dyDescent="0.25">
      <c r="A2" s="18"/>
      <c r="B2" s="158"/>
      <c r="C2" s="158"/>
      <c r="D2" s="19"/>
      <c r="E2" s="19"/>
      <c r="F2" s="19"/>
      <c r="G2" s="158"/>
      <c r="H2" s="158"/>
      <c r="I2" s="19"/>
      <c r="J2" s="19"/>
    </row>
    <row r="3" spans="1:10" ht="15.75" x14ac:dyDescent="0.25">
      <c r="A3" s="20"/>
      <c r="B3" s="21"/>
      <c r="C3" s="158"/>
      <c r="D3" s="22"/>
      <c r="E3" s="22"/>
      <c r="F3" s="22"/>
      <c r="G3" s="158"/>
      <c r="H3" s="158"/>
      <c r="I3" s="22"/>
      <c r="J3" s="22"/>
    </row>
    <row r="4" spans="1:10" x14ac:dyDescent="0.25">
      <c r="A4" s="159"/>
      <c r="B4" s="23"/>
      <c r="C4" s="23"/>
      <c r="D4" s="158"/>
      <c r="E4" s="158"/>
      <c r="F4" s="158"/>
      <c r="G4" s="158"/>
      <c r="H4" s="158"/>
      <c r="I4" s="158"/>
      <c r="J4" s="158"/>
    </row>
    <row r="5" spans="1:10" x14ac:dyDescent="0.25">
      <c r="A5" s="159"/>
      <c r="B5" s="158"/>
      <c r="C5" s="158"/>
      <c r="D5" s="158"/>
      <c r="E5" s="158"/>
      <c r="F5" s="158"/>
      <c r="G5" s="158"/>
      <c r="H5" s="158"/>
      <c r="I5" s="158"/>
      <c r="J5" s="158"/>
    </row>
    <row r="6" spans="1:10" ht="15.75" x14ac:dyDescent="0.25">
      <c r="A6" s="535" t="s">
        <v>3</v>
      </c>
      <c r="B6" s="535"/>
      <c r="C6" s="535"/>
      <c r="D6" s="535"/>
      <c r="E6" s="535"/>
      <c r="F6" s="535"/>
      <c r="G6" s="158"/>
      <c r="H6" s="158"/>
      <c r="I6" s="158"/>
      <c r="J6" s="158"/>
    </row>
    <row r="7" spans="1:10" ht="15.75" x14ac:dyDescent="0.25">
      <c r="A7" s="536" t="s">
        <v>186</v>
      </c>
      <c r="B7" s="536"/>
      <c r="C7" s="536"/>
      <c r="D7" s="536"/>
      <c r="E7" s="536"/>
      <c r="F7" s="536"/>
      <c r="G7" s="158"/>
      <c r="H7" s="158"/>
      <c r="I7" s="158"/>
      <c r="J7" s="158"/>
    </row>
    <row r="8" spans="1:10" x14ac:dyDescent="0.25">
      <c r="A8" s="24"/>
      <c r="B8" s="21"/>
      <c r="C8" s="21"/>
      <c r="D8" s="21"/>
      <c r="E8" s="21"/>
      <c r="F8" s="21"/>
      <c r="G8" s="158"/>
      <c r="H8" s="158"/>
      <c r="I8" s="158"/>
      <c r="J8" s="158"/>
    </row>
    <row r="9" spans="1:10" x14ac:dyDescent="0.25">
      <c r="A9" s="159"/>
      <c r="B9" s="158"/>
      <c r="C9" s="158"/>
      <c r="D9" s="158"/>
      <c r="E9" s="158"/>
      <c r="F9" s="158"/>
      <c r="G9" s="158"/>
      <c r="H9" s="158"/>
      <c r="I9" s="158"/>
      <c r="J9" s="158"/>
    </row>
    <row r="10" spans="1:10" ht="15" customHeight="1" x14ac:dyDescent="0.25">
      <c r="A10" s="537" t="s">
        <v>38</v>
      </c>
      <c r="B10" s="538"/>
      <c r="C10" s="538"/>
      <c r="D10" s="538"/>
      <c r="E10" s="538"/>
      <c r="F10" s="538"/>
      <c r="G10" s="538"/>
      <c r="H10" s="538"/>
      <c r="I10" s="539"/>
      <c r="J10" s="51"/>
    </row>
    <row r="11" spans="1:10" ht="15" customHeight="1" x14ac:dyDescent="0.25">
      <c r="A11" s="160" t="s">
        <v>39</v>
      </c>
      <c r="B11" s="529" t="s">
        <v>40</v>
      </c>
      <c r="C11" s="530"/>
      <c r="D11" s="530"/>
      <c r="E11" s="530"/>
      <c r="F11" s="530"/>
      <c r="G11" s="530"/>
      <c r="H11" s="530"/>
      <c r="I11" s="531"/>
      <c r="J11" s="161"/>
    </row>
    <row r="12" spans="1:10" ht="31.5" customHeight="1" x14ac:dyDescent="0.25">
      <c r="A12" s="160" t="s">
        <v>41</v>
      </c>
      <c r="B12" s="529" t="s">
        <v>42</v>
      </c>
      <c r="C12" s="530"/>
      <c r="D12" s="530"/>
      <c r="E12" s="530"/>
      <c r="F12" s="530"/>
      <c r="G12" s="530"/>
      <c r="H12" s="530"/>
      <c r="I12" s="530"/>
      <c r="J12" s="161"/>
    </row>
    <row r="13" spans="1:10" ht="30.75" customHeight="1" x14ac:dyDescent="0.25">
      <c r="A13" s="160" t="s">
        <v>43</v>
      </c>
      <c r="B13" s="529" t="s">
        <v>44</v>
      </c>
      <c r="C13" s="530"/>
      <c r="D13" s="530"/>
      <c r="E13" s="530"/>
      <c r="F13" s="530"/>
      <c r="G13" s="530"/>
      <c r="H13" s="530"/>
      <c r="I13" s="531"/>
      <c r="J13" s="161"/>
    </row>
    <row r="14" spans="1:10" x14ac:dyDescent="0.25">
      <c r="A14" s="160" t="s">
        <v>45</v>
      </c>
      <c r="B14" s="529" t="s">
        <v>46</v>
      </c>
      <c r="C14" s="530"/>
      <c r="D14" s="530"/>
      <c r="E14" s="530"/>
      <c r="F14" s="530"/>
      <c r="G14" s="530"/>
      <c r="H14" s="530"/>
      <c r="I14" s="531"/>
      <c r="J14" s="161"/>
    </row>
    <row r="15" spans="1:10" ht="28.5" customHeight="1" x14ac:dyDescent="0.25">
      <c r="A15" s="160" t="s">
        <v>47</v>
      </c>
      <c r="B15" s="532" t="s">
        <v>217</v>
      </c>
      <c r="C15" s="533"/>
      <c r="D15" s="533"/>
      <c r="E15" s="533"/>
      <c r="F15" s="533"/>
      <c r="G15" s="533"/>
      <c r="H15" s="533"/>
      <c r="I15" s="534"/>
      <c r="J15" s="161"/>
    </row>
    <row r="16" spans="1:10" x14ac:dyDescent="0.25">
      <c r="A16" s="160" t="s">
        <v>48</v>
      </c>
      <c r="B16" s="529"/>
      <c r="C16" s="530"/>
      <c r="D16" s="530"/>
      <c r="E16" s="530"/>
      <c r="F16" s="530"/>
      <c r="G16" s="530"/>
      <c r="H16" s="530"/>
      <c r="I16" s="531"/>
      <c r="J16" s="161"/>
    </row>
  </sheetData>
  <mergeCells count="9">
    <mergeCell ref="B13:I13"/>
    <mergeCell ref="B14:I14"/>
    <mergeCell ref="B15:I15"/>
    <mergeCell ref="B16:I16"/>
    <mergeCell ref="A6:F6"/>
    <mergeCell ref="A7:F7"/>
    <mergeCell ref="A10:I10"/>
    <mergeCell ref="B11:I11"/>
    <mergeCell ref="B12:I1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0DDBA-46A8-4C79-A8B3-16464742109D}">
  <dimension ref="A2:BE56"/>
  <sheetViews>
    <sheetView zoomScaleNormal="100" workbookViewId="0">
      <pane xSplit="4" ySplit="9" topLeftCell="AU10" activePane="bottomRight" state="frozen"/>
      <selection pane="topRight" activeCell="F1" sqref="F1"/>
      <selection pane="bottomLeft" activeCell="A10" sqref="A10"/>
      <selection pane="bottomRight" activeCell="BD37" sqref="BD37"/>
    </sheetView>
  </sheetViews>
  <sheetFormatPr defaultColWidth="9.140625" defaultRowHeight="14.25" x14ac:dyDescent="0.2"/>
  <cols>
    <col min="1" max="1" width="13.28515625" style="217" bestFit="1" customWidth="1"/>
    <col min="2" max="2" width="63.7109375" style="216" bestFit="1" customWidth="1"/>
    <col min="3" max="3" width="18.140625" style="274" bestFit="1" customWidth="1"/>
    <col min="4" max="4" width="17.140625" style="274" customWidth="1"/>
    <col min="5" max="5" width="16.85546875" style="216" bestFit="1" customWidth="1"/>
    <col min="6" max="6" width="16.7109375" style="216" customWidth="1"/>
    <col min="7" max="7" width="16.7109375" style="216" hidden="1" customWidth="1"/>
    <col min="8" max="10" width="16.7109375" style="216" customWidth="1"/>
    <col min="11" max="11" width="16.7109375" style="216" hidden="1" customWidth="1"/>
    <col min="12" max="14" width="16.7109375" style="216" customWidth="1"/>
    <col min="15" max="15" width="16.7109375" style="216" hidden="1" customWidth="1"/>
    <col min="16" max="19" width="16.7109375" style="216" customWidth="1"/>
    <col min="20" max="20" width="16.7109375" style="216" hidden="1" customWidth="1"/>
    <col min="21" max="23" width="16.7109375" style="216" customWidth="1"/>
    <col min="24" max="24" width="16.7109375" style="216" hidden="1" customWidth="1"/>
    <col min="25" max="27" width="16.7109375" style="216" customWidth="1"/>
    <col min="28" max="28" width="16.7109375" style="216" hidden="1" customWidth="1"/>
    <col min="29" max="31" width="16.7109375" style="216" customWidth="1"/>
    <col min="32" max="32" width="16.7109375" style="216" hidden="1" customWidth="1"/>
    <col min="33" max="35" width="16.7109375" style="216" customWidth="1"/>
    <col min="36" max="36" width="16.7109375" style="216" hidden="1" customWidth="1"/>
    <col min="37" max="39" width="16.7109375" style="216" customWidth="1"/>
    <col min="40" max="40" width="16.7109375" style="216" hidden="1" customWidth="1"/>
    <col min="41" max="43" width="16.7109375" style="216" customWidth="1"/>
    <col min="44" max="44" width="16.7109375" style="216" hidden="1" customWidth="1"/>
    <col min="45" max="47" width="16.7109375" style="216" customWidth="1"/>
    <col min="48" max="48" width="16.7109375" style="216" hidden="1" customWidth="1"/>
    <col min="49" max="51" width="16.7109375" style="216" customWidth="1"/>
    <col min="52" max="52" width="16.7109375" style="216" hidden="1" customWidth="1"/>
    <col min="53" max="55" width="16.7109375" style="216" customWidth="1"/>
    <col min="56" max="56" width="16.85546875" style="216" bestFit="1" customWidth="1"/>
    <col min="57" max="57" width="16.42578125" style="216" bestFit="1" customWidth="1"/>
    <col min="58" max="16384" width="9.140625" style="216"/>
  </cols>
  <sheetData>
    <row r="2" spans="1:57" ht="15" thickBot="1" x14ac:dyDescent="0.25"/>
    <row r="3" spans="1:57" ht="15" customHeight="1" thickTop="1" x14ac:dyDescent="0.2">
      <c r="E3" s="540" t="s">
        <v>143</v>
      </c>
      <c r="F3" s="541"/>
      <c r="G3" s="541"/>
      <c r="H3" s="542"/>
      <c r="I3" s="563" t="s">
        <v>144</v>
      </c>
      <c r="J3" s="564"/>
      <c r="K3" s="564"/>
      <c r="L3" s="545"/>
      <c r="M3" s="563" t="s">
        <v>145</v>
      </c>
      <c r="N3" s="576"/>
      <c r="O3" s="576"/>
      <c r="P3" s="577"/>
      <c r="Q3" s="580" t="s">
        <v>219</v>
      </c>
      <c r="R3" s="563" t="s">
        <v>146</v>
      </c>
      <c r="S3" s="576"/>
      <c r="T3" s="576"/>
      <c r="U3" s="577"/>
      <c r="V3" s="563" t="s">
        <v>147</v>
      </c>
      <c r="W3" s="564"/>
      <c r="X3" s="564"/>
      <c r="Y3" s="545"/>
      <c r="Z3" s="563" t="s">
        <v>148</v>
      </c>
      <c r="AA3" s="564"/>
      <c r="AB3" s="564"/>
      <c r="AC3" s="545"/>
      <c r="AD3" s="563" t="s">
        <v>149</v>
      </c>
      <c r="AE3" s="564"/>
      <c r="AF3" s="564"/>
      <c r="AG3" s="545"/>
      <c r="AH3" s="563" t="s">
        <v>150</v>
      </c>
      <c r="AI3" s="564"/>
      <c r="AJ3" s="564"/>
      <c r="AK3" s="545"/>
      <c r="AL3" s="563" t="s">
        <v>151</v>
      </c>
      <c r="AM3" s="564"/>
      <c r="AN3" s="564"/>
      <c r="AO3" s="545"/>
      <c r="AP3" s="563" t="s">
        <v>152</v>
      </c>
      <c r="AQ3" s="564"/>
      <c r="AR3" s="564"/>
      <c r="AS3" s="545"/>
      <c r="AT3" s="563" t="s">
        <v>153</v>
      </c>
      <c r="AU3" s="564"/>
      <c r="AV3" s="564"/>
      <c r="AW3" s="545"/>
      <c r="AX3" s="563" t="s">
        <v>154</v>
      </c>
      <c r="AY3" s="564"/>
      <c r="AZ3" s="564"/>
      <c r="BA3" s="545"/>
      <c r="BB3" s="566" t="s">
        <v>156</v>
      </c>
      <c r="BC3" s="545"/>
    </row>
    <row r="4" spans="1:57" ht="15.75" customHeight="1" thickBot="1" x14ac:dyDescent="0.25">
      <c r="E4" s="543"/>
      <c r="F4" s="543"/>
      <c r="G4" s="543"/>
      <c r="H4" s="544"/>
      <c r="I4" s="565"/>
      <c r="J4" s="565"/>
      <c r="K4" s="565"/>
      <c r="L4" s="546"/>
      <c r="M4" s="578"/>
      <c r="N4" s="578"/>
      <c r="O4" s="578"/>
      <c r="P4" s="579"/>
      <c r="Q4" s="581"/>
      <c r="R4" s="578"/>
      <c r="S4" s="578"/>
      <c r="T4" s="578"/>
      <c r="U4" s="579"/>
      <c r="V4" s="565"/>
      <c r="W4" s="565"/>
      <c r="X4" s="565"/>
      <c r="Y4" s="546"/>
      <c r="Z4" s="565"/>
      <c r="AA4" s="565"/>
      <c r="AB4" s="565"/>
      <c r="AC4" s="546"/>
      <c r="AD4" s="565"/>
      <c r="AE4" s="565"/>
      <c r="AF4" s="565"/>
      <c r="AG4" s="546"/>
      <c r="AH4" s="565"/>
      <c r="AI4" s="565"/>
      <c r="AJ4" s="565"/>
      <c r="AK4" s="546"/>
      <c r="AL4" s="565"/>
      <c r="AM4" s="565"/>
      <c r="AN4" s="565"/>
      <c r="AO4" s="546"/>
      <c r="AP4" s="565"/>
      <c r="AQ4" s="565"/>
      <c r="AR4" s="565"/>
      <c r="AS4" s="546"/>
      <c r="AT4" s="565"/>
      <c r="AU4" s="565"/>
      <c r="AV4" s="565"/>
      <c r="AW4" s="546"/>
      <c r="AX4" s="565"/>
      <c r="AY4" s="565"/>
      <c r="AZ4" s="565"/>
      <c r="BA4" s="546"/>
      <c r="BB4" s="567"/>
      <c r="BC4" s="546"/>
    </row>
    <row r="5" spans="1:57" ht="15" customHeight="1" thickBot="1" x14ac:dyDescent="0.25">
      <c r="C5" s="568" t="s">
        <v>180</v>
      </c>
      <c r="D5" s="570" t="s">
        <v>179</v>
      </c>
      <c r="E5" s="573" t="s">
        <v>49</v>
      </c>
      <c r="F5" s="574" t="s">
        <v>50</v>
      </c>
      <c r="G5" s="333"/>
      <c r="H5" s="559" t="s">
        <v>51</v>
      </c>
      <c r="I5" s="561" t="s">
        <v>52</v>
      </c>
      <c r="J5" s="557" t="s">
        <v>53</v>
      </c>
      <c r="K5" s="332"/>
      <c r="L5" s="559" t="s">
        <v>54</v>
      </c>
      <c r="M5" s="561" t="s">
        <v>55</v>
      </c>
      <c r="N5" s="557" t="s">
        <v>56</v>
      </c>
      <c r="O5" s="332"/>
      <c r="P5" s="559" t="s">
        <v>57</v>
      </c>
      <c r="Q5" s="581"/>
      <c r="R5" s="561" t="s">
        <v>58</v>
      </c>
      <c r="S5" s="557" t="s">
        <v>59</v>
      </c>
      <c r="T5" s="332"/>
      <c r="U5" s="559" t="s">
        <v>60</v>
      </c>
      <c r="V5" s="561" t="s">
        <v>61</v>
      </c>
      <c r="W5" s="557" t="s">
        <v>62</v>
      </c>
      <c r="X5" s="332"/>
      <c r="Y5" s="559" t="s">
        <v>63</v>
      </c>
      <c r="Z5" s="561" t="s">
        <v>64</v>
      </c>
      <c r="AA5" s="557" t="s">
        <v>65</v>
      </c>
      <c r="AB5" s="332"/>
      <c r="AC5" s="559" t="s">
        <v>66</v>
      </c>
      <c r="AD5" s="561" t="s">
        <v>67</v>
      </c>
      <c r="AE5" s="557" t="s">
        <v>68</v>
      </c>
      <c r="AF5" s="332"/>
      <c r="AG5" s="559" t="s">
        <v>69</v>
      </c>
      <c r="AH5" s="561" t="s">
        <v>70</v>
      </c>
      <c r="AI5" s="557" t="s">
        <v>71</v>
      </c>
      <c r="AJ5" s="332"/>
      <c r="AK5" s="559" t="s">
        <v>72</v>
      </c>
      <c r="AL5" s="561" t="s">
        <v>73</v>
      </c>
      <c r="AM5" s="557" t="s">
        <v>74</v>
      </c>
      <c r="AN5" s="332"/>
      <c r="AO5" s="559" t="s">
        <v>75</v>
      </c>
      <c r="AP5" s="561" t="s">
        <v>76</v>
      </c>
      <c r="AQ5" s="557" t="s">
        <v>77</v>
      </c>
      <c r="AR5" s="332"/>
      <c r="AS5" s="559" t="s">
        <v>78</v>
      </c>
      <c r="AT5" s="561" t="s">
        <v>79</v>
      </c>
      <c r="AU5" s="557" t="s">
        <v>80</v>
      </c>
      <c r="AV5" s="332"/>
      <c r="AW5" s="559" t="s">
        <v>81</v>
      </c>
      <c r="AX5" s="561" t="s">
        <v>82</v>
      </c>
      <c r="AY5" s="557" t="s">
        <v>83</v>
      </c>
      <c r="AZ5" s="332"/>
      <c r="BA5" s="559" t="s">
        <v>84</v>
      </c>
      <c r="BB5" s="551" t="s">
        <v>85</v>
      </c>
      <c r="BC5" s="554" t="s">
        <v>86</v>
      </c>
      <c r="BD5" s="556" t="s">
        <v>87</v>
      </c>
    </row>
    <row r="6" spans="1:57" ht="15.75" customHeight="1" thickBot="1" x14ac:dyDescent="0.3">
      <c r="A6" s="549" t="s">
        <v>3</v>
      </c>
      <c r="B6" s="549"/>
      <c r="C6" s="568"/>
      <c r="D6" s="571"/>
      <c r="E6" s="562"/>
      <c r="F6" s="575"/>
      <c r="G6" s="333"/>
      <c r="H6" s="560"/>
      <c r="I6" s="562"/>
      <c r="J6" s="558"/>
      <c r="K6" s="331"/>
      <c r="L6" s="560"/>
      <c r="M6" s="562"/>
      <c r="N6" s="558"/>
      <c r="O6" s="331"/>
      <c r="P6" s="560"/>
      <c r="Q6" s="581"/>
      <c r="R6" s="562"/>
      <c r="S6" s="558"/>
      <c r="T6" s="331"/>
      <c r="U6" s="560"/>
      <c r="V6" s="562"/>
      <c r="W6" s="558"/>
      <c r="X6" s="331"/>
      <c r="Y6" s="560"/>
      <c r="Z6" s="562"/>
      <c r="AA6" s="558"/>
      <c r="AB6" s="331"/>
      <c r="AC6" s="560"/>
      <c r="AD6" s="562"/>
      <c r="AE6" s="558"/>
      <c r="AF6" s="331"/>
      <c r="AG6" s="560"/>
      <c r="AH6" s="562"/>
      <c r="AI6" s="558"/>
      <c r="AJ6" s="331"/>
      <c r="AK6" s="560"/>
      <c r="AL6" s="562"/>
      <c r="AM6" s="558"/>
      <c r="AN6" s="331"/>
      <c r="AO6" s="560"/>
      <c r="AP6" s="562"/>
      <c r="AQ6" s="558"/>
      <c r="AR6" s="331"/>
      <c r="AS6" s="560"/>
      <c r="AT6" s="562"/>
      <c r="AU6" s="558"/>
      <c r="AV6" s="331"/>
      <c r="AW6" s="560"/>
      <c r="AX6" s="562"/>
      <c r="AY6" s="558"/>
      <c r="AZ6" s="331"/>
      <c r="BA6" s="560"/>
      <c r="BB6" s="552"/>
      <c r="BC6" s="555"/>
      <c r="BD6" s="556"/>
    </row>
    <row r="7" spans="1:57" ht="16.5" thickBot="1" x14ac:dyDescent="0.3">
      <c r="A7" s="550" t="s">
        <v>142</v>
      </c>
      <c r="B7" s="550"/>
      <c r="C7" s="568"/>
      <c r="D7" s="571"/>
      <c r="E7" s="562"/>
      <c r="F7" s="575"/>
      <c r="G7" s="333"/>
      <c r="H7" s="560"/>
      <c r="I7" s="562"/>
      <c r="J7" s="558"/>
      <c r="K7" s="331"/>
      <c r="L7" s="560"/>
      <c r="M7" s="562"/>
      <c r="N7" s="558"/>
      <c r="O7" s="331"/>
      <c r="P7" s="560"/>
      <c r="Q7" s="581"/>
      <c r="R7" s="562"/>
      <c r="S7" s="558"/>
      <c r="T7" s="331"/>
      <c r="U7" s="560"/>
      <c r="V7" s="562"/>
      <c r="W7" s="558"/>
      <c r="X7" s="331"/>
      <c r="Y7" s="560"/>
      <c r="Z7" s="562"/>
      <c r="AA7" s="558"/>
      <c r="AB7" s="331"/>
      <c r="AC7" s="560"/>
      <c r="AD7" s="562"/>
      <c r="AE7" s="558"/>
      <c r="AF7" s="331"/>
      <c r="AG7" s="560"/>
      <c r="AH7" s="562"/>
      <c r="AI7" s="558"/>
      <c r="AJ7" s="331"/>
      <c r="AK7" s="560"/>
      <c r="AL7" s="562"/>
      <c r="AM7" s="558"/>
      <c r="AN7" s="331"/>
      <c r="AO7" s="560"/>
      <c r="AP7" s="562"/>
      <c r="AQ7" s="558"/>
      <c r="AR7" s="331"/>
      <c r="AS7" s="560"/>
      <c r="AT7" s="562"/>
      <c r="AU7" s="558"/>
      <c r="AV7" s="331"/>
      <c r="AW7" s="560"/>
      <c r="AX7" s="562"/>
      <c r="AY7" s="558"/>
      <c r="AZ7" s="331"/>
      <c r="BA7" s="560"/>
      <c r="BB7" s="552"/>
      <c r="BC7" s="555"/>
      <c r="BD7" s="556"/>
    </row>
    <row r="8" spans="1:57" ht="15.75" customHeight="1" thickBot="1" x14ac:dyDescent="0.25">
      <c r="C8" s="568"/>
      <c r="D8" s="571"/>
      <c r="E8" s="562"/>
      <c r="F8" s="575"/>
      <c r="G8" s="333"/>
      <c r="H8" s="560"/>
      <c r="I8" s="562"/>
      <c r="J8" s="558"/>
      <c r="K8" s="331"/>
      <c r="L8" s="560"/>
      <c r="M8" s="562"/>
      <c r="N8" s="558"/>
      <c r="O8" s="331"/>
      <c r="P8" s="560"/>
      <c r="Q8" s="581"/>
      <c r="R8" s="562"/>
      <c r="S8" s="558"/>
      <c r="T8" s="331"/>
      <c r="U8" s="560"/>
      <c r="V8" s="562"/>
      <c r="W8" s="558"/>
      <c r="X8" s="331"/>
      <c r="Y8" s="560"/>
      <c r="Z8" s="562"/>
      <c r="AA8" s="558"/>
      <c r="AB8" s="331"/>
      <c r="AC8" s="560"/>
      <c r="AD8" s="562"/>
      <c r="AE8" s="558"/>
      <c r="AF8" s="331"/>
      <c r="AG8" s="560"/>
      <c r="AH8" s="562"/>
      <c r="AI8" s="558"/>
      <c r="AJ8" s="331"/>
      <c r="AK8" s="560"/>
      <c r="AL8" s="562"/>
      <c r="AM8" s="558"/>
      <c r="AN8" s="331"/>
      <c r="AO8" s="560"/>
      <c r="AP8" s="562"/>
      <c r="AQ8" s="558"/>
      <c r="AR8" s="331"/>
      <c r="AS8" s="560"/>
      <c r="AT8" s="562"/>
      <c r="AU8" s="558"/>
      <c r="AV8" s="331"/>
      <c r="AW8" s="560"/>
      <c r="AX8" s="562"/>
      <c r="AY8" s="558"/>
      <c r="AZ8" s="331"/>
      <c r="BA8" s="560"/>
      <c r="BB8" s="552"/>
      <c r="BC8" s="555"/>
      <c r="BD8" s="556"/>
    </row>
    <row r="9" spans="1:57" ht="27" customHeight="1" thickBot="1" x14ac:dyDescent="0.25">
      <c r="A9" s="26" t="s">
        <v>89</v>
      </c>
      <c r="B9" s="26" t="s">
        <v>90</v>
      </c>
      <c r="C9" s="569"/>
      <c r="D9" s="572"/>
      <c r="E9" s="562"/>
      <c r="F9" s="557"/>
      <c r="G9" s="332"/>
      <c r="H9" s="560"/>
      <c r="I9" s="562"/>
      <c r="J9" s="558"/>
      <c r="K9" s="331"/>
      <c r="L9" s="560"/>
      <c r="M9" s="562"/>
      <c r="N9" s="558"/>
      <c r="O9" s="331"/>
      <c r="P9" s="560"/>
      <c r="Q9" s="582"/>
      <c r="R9" s="562"/>
      <c r="S9" s="558"/>
      <c r="T9" s="331"/>
      <c r="U9" s="560"/>
      <c r="V9" s="562"/>
      <c r="W9" s="558"/>
      <c r="X9" s="331"/>
      <c r="Y9" s="560"/>
      <c r="Z9" s="562"/>
      <c r="AA9" s="558"/>
      <c r="AB9" s="331"/>
      <c r="AC9" s="560"/>
      <c r="AD9" s="562"/>
      <c r="AE9" s="558"/>
      <c r="AF9" s="331"/>
      <c r="AG9" s="560"/>
      <c r="AH9" s="562"/>
      <c r="AI9" s="558"/>
      <c r="AJ9" s="331"/>
      <c r="AK9" s="560"/>
      <c r="AL9" s="562"/>
      <c r="AM9" s="558"/>
      <c r="AN9" s="331"/>
      <c r="AO9" s="560"/>
      <c r="AP9" s="562"/>
      <c r="AQ9" s="558"/>
      <c r="AR9" s="331"/>
      <c r="AS9" s="560"/>
      <c r="AT9" s="562"/>
      <c r="AU9" s="558"/>
      <c r="AV9" s="331"/>
      <c r="AW9" s="560"/>
      <c r="AX9" s="562"/>
      <c r="AY9" s="558"/>
      <c r="AZ9" s="331"/>
      <c r="BA9" s="560"/>
      <c r="BB9" s="553"/>
      <c r="BC9" s="555"/>
      <c r="BD9" s="556"/>
    </row>
    <row r="10" spans="1:57" s="9" customFormat="1" ht="15" x14ac:dyDescent="0.25">
      <c r="A10" s="90"/>
      <c r="B10" s="91" t="s">
        <v>91</v>
      </c>
      <c r="C10" s="327"/>
      <c r="D10" s="92"/>
      <c r="E10" s="93"/>
      <c r="F10" s="94"/>
      <c r="G10" s="94"/>
      <c r="H10" s="95"/>
      <c r="I10" s="93"/>
      <c r="J10" s="94"/>
      <c r="K10" s="94"/>
      <c r="L10" s="95"/>
      <c r="M10" s="93"/>
      <c r="N10" s="94"/>
      <c r="O10" s="94"/>
      <c r="P10" s="95"/>
      <c r="Q10" s="94"/>
      <c r="R10" s="93"/>
      <c r="S10" s="94"/>
      <c r="T10" s="94"/>
      <c r="U10" s="95"/>
      <c r="V10" s="93"/>
      <c r="W10" s="94"/>
      <c r="X10" s="94"/>
      <c r="Y10" s="95"/>
      <c r="Z10" s="93"/>
      <c r="AA10" s="94"/>
      <c r="AB10" s="94"/>
      <c r="AC10" s="95"/>
      <c r="AD10" s="93"/>
      <c r="AE10" s="94"/>
      <c r="AF10" s="94"/>
      <c r="AG10" s="95"/>
      <c r="AH10" s="93"/>
      <c r="AI10" s="94"/>
      <c r="AJ10" s="94"/>
      <c r="AK10" s="95"/>
      <c r="AL10" s="93"/>
      <c r="AM10" s="94"/>
      <c r="AN10" s="94"/>
      <c r="AO10" s="95"/>
      <c r="AP10" s="93"/>
      <c r="AQ10" s="94"/>
      <c r="AR10" s="94"/>
      <c r="AS10" s="95"/>
      <c r="AT10" s="93"/>
      <c r="AU10" s="94"/>
      <c r="AV10" s="94"/>
      <c r="AW10" s="95"/>
      <c r="AX10" s="93"/>
      <c r="AY10" s="94"/>
      <c r="AZ10" s="94"/>
      <c r="BA10" s="95"/>
      <c r="BB10" s="101"/>
      <c r="BC10" s="101"/>
      <c r="BD10" s="94"/>
      <c r="BE10" s="218"/>
    </row>
    <row r="11" spans="1:57" x14ac:dyDescent="0.2">
      <c r="A11" s="361">
        <v>657</v>
      </c>
      <c r="B11" s="362" t="s">
        <v>213</v>
      </c>
      <c r="C11" s="363" t="s">
        <v>91</v>
      </c>
      <c r="D11" s="364">
        <v>2000000</v>
      </c>
      <c r="E11" s="330"/>
      <c r="F11" s="321"/>
      <c r="G11" s="320"/>
      <c r="H11" s="329"/>
      <c r="I11" s="330">
        <v>2000000</v>
      </c>
      <c r="J11" s="321">
        <v>2000000</v>
      </c>
      <c r="K11" s="320"/>
      <c r="L11" s="329"/>
      <c r="M11" s="330"/>
      <c r="N11" s="321"/>
      <c r="O11" s="320"/>
      <c r="P11" s="329">
        <v>2000000</v>
      </c>
      <c r="Q11" s="460">
        <v>0</v>
      </c>
      <c r="R11" s="330"/>
      <c r="S11" s="321"/>
      <c r="T11" s="320"/>
      <c r="U11" s="329"/>
      <c r="V11" s="330"/>
      <c r="W11" s="321"/>
      <c r="X11" s="320"/>
      <c r="Y11" s="329"/>
      <c r="Z11" s="330"/>
      <c r="AA11" s="321"/>
      <c r="AB11" s="320"/>
      <c r="AC11" s="329"/>
      <c r="AD11" s="330"/>
      <c r="AE11" s="321"/>
      <c r="AF11" s="320"/>
      <c r="AG11" s="329"/>
      <c r="AH11" s="330"/>
      <c r="AI11" s="321"/>
      <c r="AJ11" s="320"/>
      <c r="AK11" s="329"/>
      <c r="AL11" s="330"/>
      <c r="AM11" s="321"/>
      <c r="AN11" s="320"/>
      <c r="AO11" s="329"/>
      <c r="AP11" s="330"/>
      <c r="AQ11" s="321"/>
      <c r="AR11" s="320"/>
      <c r="AS11" s="329"/>
      <c r="AT11" s="330"/>
      <c r="AU11" s="321"/>
      <c r="AV11" s="320"/>
      <c r="AW11" s="329"/>
      <c r="AX11" s="330"/>
      <c r="AY11" s="321"/>
      <c r="AZ11" s="320"/>
      <c r="BA11" s="329"/>
      <c r="BB11" s="109">
        <v>0</v>
      </c>
      <c r="BC11" s="106">
        <v>0</v>
      </c>
      <c r="BD11" s="328">
        <f>SUM(E11,I11,M11,R11,V11,Z11,AD11,AH11,AL11,AP11,AT11,AX11)+Q11</f>
        <v>2000000</v>
      </c>
      <c r="BE11" s="218"/>
    </row>
    <row r="12" spans="1:57" x14ac:dyDescent="0.2">
      <c r="A12" s="361">
        <v>658</v>
      </c>
      <c r="B12" s="362" t="s">
        <v>216</v>
      </c>
      <c r="C12" s="363" t="s">
        <v>91</v>
      </c>
      <c r="D12" s="364">
        <v>2000000</v>
      </c>
      <c r="E12" s="330"/>
      <c r="F12" s="321"/>
      <c r="G12" s="320"/>
      <c r="H12" s="329"/>
      <c r="I12" s="330">
        <v>2000000</v>
      </c>
      <c r="J12" s="321"/>
      <c r="K12" s="320"/>
      <c r="L12" s="329"/>
      <c r="M12" s="330"/>
      <c r="N12" s="321"/>
      <c r="O12" s="320"/>
      <c r="P12" s="329"/>
      <c r="Q12" s="460">
        <v>-2000000</v>
      </c>
      <c r="R12" s="330">
        <v>2000000</v>
      </c>
      <c r="S12" s="321"/>
      <c r="T12" s="320"/>
      <c r="U12" s="329"/>
      <c r="V12" s="330"/>
      <c r="W12" s="321"/>
      <c r="X12" s="320"/>
      <c r="Y12" s="329"/>
      <c r="Z12" s="330"/>
      <c r="AA12" s="321"/>
      <c r="AB12" s="320"/>
      <c r="AC12" s="329"/>
      <c r="AD12" s="330"/>
      <c r="AE12" s="321"/>
      <c r="AF12" s="320"/>
      <c r="AG12" s="329"/>
      <c r="AH12" s="330"/>
      <c r="AI12" s="321"/>
      <c r="AJ12" s="320"/>
      <c r="AK12" s="329"/>
      <c r="AL12" s="330"/>
      <c r="AM12" s="321"/>
      <c r="AN12" s="320"/>
      <c r="AO12" s="329"/>
      <c r="AP12" s="330"/>
      <c r="AQ12" s="321"/>
      <c r="AR12" s="320"/>
      <c r="AS12" s="329"/>
      <c r="AT12" s="330"/>
      <c r="AU12" s="321"/>
      <c r="AV12" s="320"/>
      <c r="AW12" s="329"/>
      <c r="AX12" s="330"/>
      <c r="AY12" s="321"/>
      <c r="AZ12" s="320"/>
      <c r="BA12" s="329"/>
      <c r="BB12" s="109">
        <v>0</v>
      </c>
      <c r="BC12" s="106">
        <v>0</v>
      </c>
      <c r="BD12" s="328">
        <f t="shared" ref="BD12:BD36" si="0">SUM(E12,I12,M12,R12,V12,Z12,AD12,AH12,AL12,AP12,AT12,AX12)+Q12</f>
        <v>2000000</v>
      </c>
      <c r="BE12" s="218"/>
    </row>
    <row r="13" spans="1:57" x14ac:dyDescent="0.2">
      <c r="A13" s="361">
        <v>661</v>
      </c>
      <c r="B13" s="362" t="s">
        <v>188</v>
      </c>
      <c r="C13" s="363" t="s">
        <v>91</v>
      </c>
      <c r="D13" s="364">
        <v>1338840</v>
      </c>
      <c r="E13" s="330"/>
      <c r="F13" s="321"/>
      <c r="G13" s="320"/>
      <c r="H13" s="329"/>
      <c r="I13" s="330">
        <v>1338840</v>
      </c>
      <c r="J13" s="321"/>
      <c r="K13" s="320"/>
      <c r="L13" s="329"/>
      <c r="M13" s="330"/>
      <c r="N13" s="321"/>
      <c r="O13" s="320"/>
      <c r="P13" s="329"/>
      <c r="Q13" s="460">
        <v>-1338840</v>
      </c>
      <c r="R13" s="330"/>
      <c r="S13" s="321"/>
      <c r="T13" s="320"/>
      <c r="U13" s="329"/>
      <c r="V13" s="330">
        <v>1338840</v>
      </c>
      <c r="W13" s="321"/>
      <c r="X13" s="320"/>
      <c r="Y13" s="329"/>
      <c r="Z13" s="330"/>
      <c r="AA13" s="321"/>
      <c r="AB13" s="320"/>
      <c r="AC13" s="329"/>
      <c r="AD13" s="330"/>
      <c r="AE13" s="321"/>
      <c r="AF13" s="320"/>
      <c r="AG13" s="329"/>
      <c r="AH13" s="330"/>
      <c r="AI13" s="321"/>
      <c r="AJ13" s="320"/>
      <c r="AK13" s="329"/>
      <c r="AL13" s="330"/>
      <c r="AM13" s="321"/>
      <c r="AN13" s="320"/>
      <c r="AO13" s="329"/>
      <c r="AP13" s="330"/>
      <c r="AQ13" s="321"/>
      <c r="AR13" s="320"/>
      <c r="AS13" s="329"/>
      <c r="AT13" s="330"/>
      <c r="AU13" s="321"/>
      <c r="AV13" s="320"/>
      <c r="AW13" s="329"/>
      <c r="AX13" s="330"/>
      <c r="AY13" s="321"/>
      <c r="AZ13" s="320"/>
      <c r="BA13" s="329"/>
      <c r="BB13" s="109">
        <v>0</v>
      </c>
      <c r="BC13" s="106">
        <v>0</v>
      </c>
      <c r="BD13" s="328">
        <f t="shared" si="0"/>
        <v>1338840</v>
      </c>
      <c r="BE13" s="218"/>
    </row>
    <row r="14" spans="1:57" x14ac:dyDescent="0.2">
      <c r="A14" s="361">
        <v>662</v>
      </c>
      <c r="B14" s="362" t="s">
        <v>189</v>
      </c>
      <c r="C14" s="363" t="s">
        <v>91</v>
      </c>
      <c r="D14" s="364">
        <v>1500000</v>
      </c>
      <c r="E14" s="330"/>
      <c r="F14" s="321"/>
      <c r="G14" s="320"/>
      <c r="H14" s="329"/>
      <c r="I14" s="330"/>
      <c r="J14" s="321"/>
      <c r="K14" s="320"/>
      <c r="L14" s="329"/>
      <c r="M14" s="330"/>
      <c r="N14" s="321"/>
      <c r="O14" s="320"/>
      <c r="P14" s="329"/>
      <c r="Q14" s="460">
        <v>0</v>
      </c>
      <c r="R14" s="330"/>
      <c r="S14" s="321"/>
      <c r="T14" s="320"/>
      <c r="U14" s="329"/>
      <c r="V14" s="330"/>
      <c r="W14" s="321"/>
      <c r="X14" s="320"/>
      <c r="Y14" s="329"/>
      <c r="Z14" s="330"/>
      <c r="AA14" s="321"/>
      <c r="AB14" s="320"/>
      <c r="AC14" s="329"/>
      <c r="AD14" s="330">
        <v>1500000</v>
      </c>
      <c r="AE14" s="321"/>
      <c r="AF14" s="320"/>
      <c r="AG14" s="329"/>
      <c r="AH14" s="330"/>
      <c r="AI14" s="321"/>
      <c r="AJ14" s="320"/>
      <c r="AK14" s="329"/>
      <c r="AL14" s="330"/>
      <c r="AM14" s="321"/>
      <c r="AN14" s="320"/>
      <c r="AO14" s="329"/>
      <c r="AP14" s="330"/>
      <c r="AQ14" s="321"/>
      <c r="AR14" s="320"/>
      <c r="AS14" s="329"/>
      <c r="AT14" s="330"/>
      <c r="AU14" s="321"/>
      <c r="AV14" s="320"/>
      <c r="AW14" s="329"/>
      <c r="AX14" s="330"/>
      <c r="AY14" s="321"/>
      <c r="AZ14" s="320"/>
      <c r="BA14" s="329"/>
      <c r="BB14" s="109">
        <v>0</v>
      </c>
      <c r="BC14" s="106">
        <v>0</v>
      </c>
      <c r="BD14" s="328">
        <f t="shared" si="0"/>
        <v>1500000</v>
      </c>
      <c r="BE14" s="218"/>
    </row>
    <row r="15" spans="1:57" x14ac:dyDescent="0.2">
      <c r="A15" s="361">
        <v>663</v>
      </c>
      <c r="B15" s="362" t="s">
        <v>190</v>
      </c>
      <c r="C15" s="363" t="s">
        <v>91</v>
      </c>
      <c r="D15" s="364">
        <v>2081700</v>
      </c>
      <c r="E15" s="330"/>
      <c r="F15" s="321"/>
      <c r="G15" s="320"/>
      <c r="H15" s="329"/>
      <c r="I15" s="330"/>
      <c r="J15" s="321"/>
      <c r="K15" s="320"/>
      <c r="L15" s="329"/>
      <c r="M15" s="330"/>
      <c r="N15" s="321"/>
      <c r="O15" s="320"/>
      <c r="P15" s="329"/>
      <c r="Q15" s="460">
        <v>0</v>
      </c>
      <c r="R15" s="330"/>
      <c r="S15" s="321"/>
      <c r="T15" s="320"/>
      <c r="U15" s="329"/>
      <c r="V15" s="330">
        <v>2081700</v>
      </c>
      <c r="W15" s="321"/>
      <c r="X15" s="320"/>
      <c r="Y15" s="329"/>
      <c r="Z15" s="330"/>
      <c r="AA15" s="321"/>
      <c r="AB15" s="320"/>
      <c r="AC15" s="329"/>
      <c r="AD15" s="330"/>
      <c r="AE15" s="321"/>
      <c r="AF15" s="320"/>
      <c r="AG15" s="329"/>
      <c r="AH15" s="330"/>
      <c r="AI15" s="321"/>
      <c r="AJ15" s="320"/>
      <c r="AK15" s="329"/>
      <c r="AL15" s="330"/>
      <c r="AM15" s="321"/>
      <c r="AN15" s="320"/>
      <c r="AO15" s="329"/>
      <c r="AP15" s="330"/>
      <c r="AQ15" s="321"/>
      <c r="AR15" s="320"/>
      <c r="AS15" s="329"/>
      <c r="AT15" s="330"/>
      <c r="AU15" s="321"/>
      <c r="AV15" s="320"/>
      <c r="AW15" s="329"/>
      <c r="AX15" s="330"/>
      <c r="AY15" s="321"/>
      <c r="AZ15" s="320"/>
      <c r="BA15" s="329"/>
      <c r="BB15" s="109">
        <v>0</v>
      </c>
      <c r="BC15" s="106">
        <v>0</v>
      </c>
      <c r="BD15" s="328">
        <f t="shared" si="0"/>
        <v>2081700</v>
      </c>
      <c r="BE15" s="218"/>
    </row>
    <row r="16" spans="1:57" x14ac:dyDescent="0.2">
      <c r="A16" s="361">
        <v>666</v>
      </c>
      <c r="B16" s="362" t="s">
        <v>191</v>
      </c>
      <c r="C16" s="363" t="s">
        <v>91</v>
      </c>
      <c r="D16" s="364">
        <v>2236500</v>
      </c>
      <c r="E16" s="330"/>
      <c r="F16" s="321"/>
      <c r="G16" s="320"/>
      <c r="H16" s="329"/>
      <c r="I16" s="330"/>
      <c r="J16" s="321"/>
      <c r="K16" s="320"/>
      <c r="L16" s="329"/>
      <c r="M16" s="330"/>
      <c r="N16" s="321"/>
      <c r="O16" s="320"/>
      <c r="P16" s="329"/>
      <c r="Q16" s="460">
        <v>0</v>
      </c>
      <c r="R16" s="330"/>
      <c r="S16" s="321"/>
      <c r="T16" s="320"/>
      <c r="U16" s="329"/>
      <c r="V16" s="330"/>
      <c r="W16" s="321"/>
      <c r="X16" s="320"/>
      <c r="Y16" s="329"/>
      <c r="Z16" s="330"/>
      <c r="AA16" s="321"/>
      <c r="AB16" s="320"/>
      <c r="AC16" s="329"/>
      <c r="AD16" s="330"/>
      <c r="AE16" s="321"/>
      <c r="AF16" s="320"/>
      <c r="AG16" s="329"/>
      <c r="AH16" s="330">
        <v>1691000</v>
      </c>
      <c r="AI16" s="321"/>
      <c r="AJ16" s="320"/>
      <c r="AK16" s="329"/>
      <c r="AL16" s="330"/>
      <c r="AM16" s="321"/>
      <c r="AN16" s="320"/>
      <c r="AO16" s="329"/>
      <c r="AP16" s="330"/>
      <c r="AQ16" s="321"/>
      <c r="AR16" s="320"/>
      <c r="AS16" s="329"/>
      <c r="AT16" s="330"/>
      <c r="AU16" s="321"/>
      <c r="AV16" s="320"/>
      <c r="AW16" s="329"/>
      <c r="AX16" s="330"/>
      <c r="AY16" s="321"/>
      <c r="AZ16" s="320"/>
      <c r="BA16" s="329"/>
      <c r="BB16" s="109">
        <v>0</v>
      </c>
      <c r="BC16" s="106">
        <v>0</v>
      </c>
      <c r="BD16" s="328">
        <f t="shared" si="0"/>
        <v>1691000</v>
      </c>
      <c r="BE16" s="218"/>
    </row>
    <row r="17" spans="1:57" x14ac:dyDescent="0.2">
      <c r="A17" s="361">
        <v>667</v>
      </c>
      <c r="B17" s="362" t="s">
        <v>178</v>
      </c>
      <c r="C17" s="363" t="s">
        <v>91</v>
      </c>
      <c r="D17" s="364">
        <v>1500000</v>
      </c>
      <c r="E17" s="330"/>
      <c r="F17" s="321"/>
      <c r="G17" s="320"/>
      <c r="H17" s="329"/>
      <c r="I17" s="330"/>
      <c r="J17" s="321"/>
      <c r="K17" s="320"/>
      <c r="L17" s="329"/>
      <c r="M17" s="330"/>
      <c r="N17" s="321"/>
      <c r="O17" s="320"/>
      <c r="P17" s="329"/>
      <c r="Q17" s="460">
        <v>0</v>
      </c>
      <c r="R17" s="330"/>
      <c r="S17" s="321"/>
      <c r="T17" s="320"/>
      <c r="U17" s="329"/>
      <c r="V17" s="330"/>
      <c r="W17" s="321"/>
      <c r="X17" s="320"/>
      <c r="Y17" s="329"/>
      <c r="Z17" s="330"/>
      <c r="AA17" s="321"/>
      <c r="AB17" s="320"/>
      <c r="AC17" s="329"/>
      <c r="AD17" s="330">
        <v>1500000</v>
      </c>
      <c r="AE17" s="321"/>
      <c r="AF17" s="320"/>
      <c r="AG17" s="329"/>
      <c r="AH17" s="330"/>
      <c r="AI17" s="321"/>
      <c r="AJ17" s="320"/>
      <c r="AK17" s="329"/>
      <c r="AL17" s="330"/>
      <c r="AM17" s="321"/>
      <c r="AN17" s="320"/>
      <c r="AO17" s="329"/>
      <c r="AP17" s="330"/>
      <c r="AQ17" s="321"/>
      <c r="AR17" s="320"/>
      <c r="AS17" s="329"/>
      <c r="AT17" s="330"/>
      <c r="AU17" s="321"/>
      <c r="AV17" s="320"/>
      <c r="AW17" s="329"/>
      <c r="AX17" s="330"/>
      <c r="AY17" s="321"/>
      <c r="AZ17" s="320"/>
      <c r="BA17" s="329"/>
      <c r="BB17" s="109">
        <v>0</v>
      </c>
      <c r="BC17" s="106">
        <v>0</v>
      </c>
      <c r="BD17" s="328">
        <f t="shared" si="0"/>
        <v>1500000</v>
      </c>
      <c r="BE17" s="218"/>
    </row>
    <row r="18" spans="1:57" x14ac:dyDescent="0.2">
      <c r="A18" s="361">
        <v>669</v>
      </c>
      <c r="B18" s="362" t="s">
        <v>177</v>
      </c>
      <c r="C18" s="363" t="s">
        <v>91</v>
      </c>
      <c r="D18" s="364">
        <v>1976500</v>
      </c>
      <c r="E18" s="330"/>
      <c r="F18" s="321"/>
      <c r="G18" s="320"/>
      <c r="H18" s="329"/>
      <c r="I18" s="330"/>
      <c r="J18" s="321"/>
      <c r="K18" s="320"/>
      <c r="L18" s="329"/>
      <c r="M18" s="330"/>
      <c r="N18" s="321"/>
      <c r="O18" s="320"/>
      <c r="P18" s="329"/>
      <c r="Q18" s="460">
        <v>0</v>
      </c>
      <c r="R18" s="330"/>
      <c r="S18" s="321"/>
      <c r="T18" s="320"/>
      <c r="U18" s="329"/>
      <c r="V18" s="330"/>
      <c r="W18" s="321"/>
      <c r="X18" s="320"/>
      <c r="Y18" s="329"/>
      <c r="Z18" s="330"/>
      <c r="AA18" s="321"/>
      <c r="AB18" s="320"/>
      <c r="AC18" s="329"/>
      <c r="AD18" s="330"/>
      <c r="AE18" s="321"/>
      <c r="AF18" s="320"/>
      <c r="AG18" s="329"/>
      <c r="AH18" s="330">
        <v>1976500</v>
      </c>
      <c r="AI18" s="321"/>
      <c r="AJ18" s="320"/>
      <c r="AK18" s="329"/>
      <c r="AL18" s="330"/>
      <c r="AM18" s="321"/>
      <c r="AN18" s="320"/>
      <c r="AO18" s="329"/>
      <c r="AP18" s="330"/>
      <c r="AQ18" s="321"/>
      <c r="AR18" s="320"/>
      <c r="AS18" s="329"/>
      <c r="AT18" s="330"/>
      <c r="AU18" s="321"/>
      <c r="AV18" s="320"/>
      <c r="AW18" s="329"/>
      <c r="AX18" s="330"/>
      <c r="AY18" s="321"/>
      <c r="AZ18" s="320"/>
      <c r="BA18" s="329"/>
      <c r="BB18" s="109">
        <v>0</v>
      </c>
      <c r="BC18" s="106">
        <v>0</v>
      </c>
      <c r="BD18" s="328">
        <f t="shared" si="0"/>
        <v>1976500</v>
      </c>
      <c r="BE18" s="218"/>
    </row>
    <row r="19" spans="1:57" x14ac:dyDescent="0.2">
      <c r="A19" s="361">
        <v>670</v>
      </c>
      <c r="B19" s="362" t="s">
        <v>176</v>
      </c>
      <c r="C19" s="363" t="s">
        <v>91</v>
      </c>
      <c r="D19" s="364">
        <v>600000</v>
      </c>
      <c r="E19" s="330"/>
      <c r="F19" s="321"/>
      <c r="G19" s="320"/>
      <c r="H19" s="329"/>
      <c r="I19" s="330"/>
      <c r="J19" s="321"/>
      <c r="K19" s="320"/>
      <c r="L19" s="329"/>
      <c r="M19" s="330"/>
      <c r="N19" s="321"/>
      <c r="O19" s="320"/>
      <c r="P19" s="329"/>
      <c r="Q19" s="460">
        <v>0</v>
      </c>
      <c r="R19" s="330"/>
      <c r="S19" s="321"/>
      <c r="T19" s="320"/>
      <c r="U19" s="329"/>
      <c r="V19" s="330"/>
      <c r="W19" s="321"/>
      <c r="X19" s="320"/>
      <c r="Y19" s="329"/>
      <c r="Z19" s="330"/>
      <c r="AA19" s="321"/>
      <c r="AB19" s="320"/>
      <c r="AC19" s="329"/>
      <c r="AD19" s="330"/>
      <c r="AE19" s="321"/>
      <c r="AF19" s="320"/>
      <c r="AG19" s="329"/>
      <c r="AH19" s="330"/>
      <c r="AI19" s="321"/>
      <c r="AJ19" s="320"/>
      <c r="AK19" s="329"/>
      <c r="AL19" s="330"/>
      <c r="AM19" s="321"/>
      <c r="AN19" s="320"/>
      <c r="AO19" s="329"/>
      <c r="AP19" s="330">
        <v>600000</v>
      </c>
      <c r="AQ19" s="321"/>
      <c r="AR19" s="320"/>
      <c r="AS19" s="329"/>
      <c r="AT19" s="330"/>
      <c r="AU19" s="321"/>
      <c r="AV19" s="320"/>
      <c r="AW19" s="329"/>
      <c r="AX19" s="330"/>
      <c r="AY19" s="321"/>
      <c r="AZ19" s="320"/>
      <c r="BA19" s="329"/>
      <c r="BB19" s="109">
        <v>0</v>
      </c>
      <c r="BC19" s="106">
        <v>0</v>
      </c>
      <c r="BD19" s="328">
        <f t="shared" si="0"/>
        <v>600000</v>
      </c>
      <c r="BE19" s="218"/>
    </row>
    <row r="20" spans="1:57" x14ac:dyDescent="0.2">
      <c r="A20" s="361">
        <v>671</v>
      </c>
      <c r="B20" s="362" t="s">
        <v>175</v>
      </c>
      <c r="C20" s="363" t="s">
        <v>91</v>
      </c>
      <c r="D20" s="364">
        <v>2081700</v>
      </c>
      <c r="E20" s="330"/>
      <c r="F20" s="321"/>
      <c r="G20" s="320"/>
      <c r="H20" s="329"/>
      <c r="I20" s="330"/>
      <c r="J20" s="321"/>
      <c r="K20" s="320"/>
      <c r="L20" s="329"/>
      <c r="M20" s="330"/>
      <c r="N20" s="321"/>
      <c r="O20" s="320"/>
      <c r="P20" s="329"/>
      <c r="Q20" s="460">
        <v>0</v>
      </c>
      <c r="R20" s="330"/>
      <c r="S20" s="321"/>
      <c r="T20" s="320"/>
      <c r="U20" s="329"/>
      <c r="V20" s="330"/>
      <c r="W20" s="321"/>
      <c r="X20" s="320"/>
      <c r="Y20" s="329"/>
      <c r="Z20" s="330"/>
      <c r="AA20" s="321"/>
      <c r="AB20" s="320"/>
      <c r="AC20" s="329"/>
      <c r="AD20" s="330"/>
      <c r="AE20" s="321"/>
      <c r="AF20" s="320"/>
      <c r="AG20" s="329"/>
      <c r="AH20" s="330"/>
      <c r="AI20" s="321"/>
      <c r="AJ20" s="320"/>
      <c r="AK20" s="329"/>
      <c r="AL20" s="330"/>
      <c r="AM20" s="321"/>
      <c r="AN20" s="320"/>
      <c r="AO20" s="329"/>
      <c r="AP20" s="330">
        <v>2081700</v>
      </c>
      <c r="AQ20" s="321"/>
      <c r="AR20" s="320"/>
      <c r="AS20" s="329"/>
      <c r="AT20" s="330"/>
      <c r="AU20" s="321"/>
      <c r="AV20" s="320"/>
      <c r="AW20" s="329"/>
      <c r="AX20" s="330"/>
      <c r="AY20" s="321"/>
      <c r="AZ20" s="320"/>
      <c r="BA20" s="329"/>
      <c r="BB20" s="109">
        <v>0</v>
      </c>
      <c r="BC20" s="106">
        <v>0</v>
      </c>
      <c r="BD20" s="328">
        <f t="shared" si="0"/>
        <v>2081700</v>
      </c>
      <c r="BE20" s="218"/>
    </row>
    <row r="21" spans="1:57" x14ac:dyDescent="0.2">
      <c r="A21" s="361">
        <v>672</v>
      </c>
      <c r="B21" s="362" t="s">
        <v>174</v>
      </c>
      <c r="C21" s="363" t="s">
        <v>91</v>
      </c>
      <c r="D21" s="364">
        <v>1976500</v>
      </c>
      <c r="E21" s="330"/>
      <c r="F21" s="321"/>
      <c r="G21" s="320"/>
      <c r="H21" s="329"/>
      <c r="I21" s="330"/>
      <c r="J21" s="321"/>
      <c r="K21" s="320"/>
      <c r="L21" s="329"/>
      <c r="M21" s="330"/>
      <c r="N21" s="321"/>
      <c r="O21" s="320"/>
      <c r="P21" s="329"/>
      <c r="Q21" s="460">
        <v>0</v>
      </c>
      <c r="R21" s="330"/>
      <c r="S21" s="321"/>
      <c r="T21" s="320"/>
      <c r="U21" s="329"/>
      <c r="V21" s="330"/>
      <c r="W21" s="321"/>
      <c r="X21" s="320"/>
      <c r="Y21" s="329"/>
      <c r="Z21" s="330"/>
      <c r="AA21" s="321"/>
      <c r="AB21" s="320"/>
      <c r="AC21" s="329"/>
      <c r="AD21" s="330"/>
      <c r="AE21" s="321"/>
      <c r="AF21" s="320"/>
      <c r="AG21" s="329"/>
      <c r="AH21" s="330"/>
      <c r="AI21" s="321"/>
      <c r="AJ21" s="320"/>
      <c r="AK21" s="329"/>
      <c r="AL21" s="330"/>
      <c r="AM21" s="321"/>
      <c r="AN21" s="320"/>
      <c r="AO21" s="329"/>
      <c r="AP21" s="330"/>
      <c r="AQ21" s="321"/>
      <c r="AR21" s="320"/>
      <c r="AS21" s="329"/>
      <c r="AT21" s="330">
        <v>1976500</v>
      </c>
      <c r="AU21" s="321"/>
      <c r="AV21" s="320"/>
      <c r="AW21" s="329"/>
      <c r="AX21" s="330"/>
      <c r="AY21" s="321"/>
      <c r="AZ21" s="320"/>
      <c r="BA21" s="329"/>
      <c r="BB21" s="109">
        <v>0</v>
      </c>
      <c r="BC21" s="106">
        <v>0</v>
      </c>
      <c r="BD21" s="328">
        <f t="shared" si="0"/>
        <v>1976500</v>
      </c>
      <c r="BE21" s="218"/>
    </row>
    <row r="22" spans="1:57" x14ac:dyDescent="0.2">
      <c r="A22" s="361">
        <v>673</v>
      </c>
      <c r="B22" s="362" t="s">
        <v>173</v>
      </c>
      <c r="C22" s="363" t="s">
        <v>91</v>
      </c>
      <c r="D22" s="364">
        <v>1500000</v>
      </c>
      <c r="E22" s="330"/>
      <c r="F22" s="321"/>
      <c r="G22" s="320"/>
      <c r="H22" s="329"/>
      <c r="I22" s="330"/>
      <c r="J22" s="321"/>
      <c r="K22" s="320"/>
      <c r="L22" s="329"/>
      <c r="M22" s="330"/>
      <c r="N22" s="321"/>
      <c r="O22" s="320"/>
      <c r="P22" s="329"/>
      <c r="Q22" s="460">
        <v>0</v>
      </c>
      <c r="R22" s="330"/>
      <c r="S22" s="321"/>
      <c r="T22" s="320"/>
      <c r="U22" s="329"/>
      <c r="V22" s="330"/>
      <c r="W22" s="321"/>
      <c r="X22" s="320"/>
      <c r="Y22" s="329"/>
      <c r="Z22" s="330"/>
      <c r="AA22" s="321"/>
      <c r="AB22" s="320"/>
      <c r="AC22" s="329"/>
      <c r="AD22" s="330"/>
      <c r="AE22" s="321"/>
      <c r="AF22" s="320"/>
      <c r="AG22" s="329"/>
      <c r="AH22" s="330"/>
      <c r="AI22" s="321"/>
      <c r="AJ22" s="320"/>
      <c r="AK22" s="329"/>
      <c r="AL22" s="330"/>
      <c r="AM22" s="321"/>
      <c r="AN22" s="320"/>
      <c r="AO22" s="329"/>
      <c r="AP22" s="330"/>
      <c r="AQ22" s="321"/>
      <c r="AR22" s="320"/>
      <c r="AS22" s="329"/>
      <c r="AT22" s="330">
        <v>1500000</v>
      </c>
      <c r="AU22" s="321"/>
      <c r="AV22" s="320"/>
      <c r="AW22" s="329"/>
      <c r="AX22" s="330"/>
      <c r="AY22" s="321"/>
      <c r="AZ22" s="320"/>
      <c r="BA22" s="329"/>
      <c r="BB22" s="109">
        <v>0</v>
      </c>
      <c r="BC22" s="106">
        <v>0</v>
      </c>
      <c r="BD22" s="328">
        <f t="shared" si="0"/>
        <v>1500000</v>
      </c>
      <c r="BE22" s="218"/>
    </row>
    <row r="23" spans="1:57" x14ac:dyDescent="0.2">
      <c r="A23" s="361">
        <v>674</v>
      </c>
      <c r="B23" s="362" t="s">
        <v>172</v>
      </c>
      <c r="C23" s="363" t="s">
        <v>91</v>
      </c>
      <c r="D23" s="364">
        <v>513400</v>
      </c>
      <c r="E23" s="330"/>
      <c r="F23" s="321"/>
      <c r="G23" s="320"/>
      <c r="H23" s="329"/>
      <c r="I23" s="330"/>
      <c r="J23" s="321"/>
      <c r="K23" s="320"/>
      <c r="L23" s="329"/>
      <c r="M23" s="330"/>
      <c r="N23" s="321"/>
      <c r="O23" s="320"/>
      <c r="P23" s="329"/>
      <c r="Q23" s="460">
        <v>0</v>
      </c>
      <c r="R23" s="330"/>
      <c r="S23" s="321"/>
      <c r="T23" s="320"/>
      <c r="U23" s="329"/>
      <c r="V23" s="330"/>
      <c r="W23" s="321"/>
      <c r="X23" s="320"/>
      <c r="Y23" s="329"/>
      <c r="Z23" s="330"/>
      <c r="AA23" s="321"/>
      <c r="AB23" s="320"/>
      <c r="AC23" s="329"/>
      <c r="AD23" s="330"/>
      <c r="AE23" s="321"/>
      <c r="AF23" s="320"/>
      <c r="AG23" s="329"/>
      <c r="AH23" s="330"/>
      <c r="AI23" s="321"/>
      <c r="AJ23" s="320"/>
      <c r="AK23" s="329"/>
      <c r="AL23" s="330"/>
      <c r="AM23" s="321"/>
      <c r="AN23" s="320"/>
      <c r="AO23" s="329"/>
      <c r="AP23" s="330"/>
      <c r="AQ23" s="321"/>
      <c r="AR23" s="320"/>
      <c r="AS23" s="329"/>
      <c r="AT23" s="330">
        <v>513400</v>
      </c>
      <c r="AU23" s="321"/>
      <c r="AV23" s="320"/>
      <c r="AW23" s="329"/>
      <c r="AX23" s="330"/>
      <c r="AY23" s="321"/>
      <c r="AZ23" s="320"/>
      <c r="BA23" s="329"/>
      <c r="BB23" s="109">
        <v>0</v>
      </c>
      <c r="BC23" s="106">
        <v>0</v>
      </c>
      <c r="BD23" s="328">
        <f t="shared" si="0"/>
        <v>513400</v>
      </c>
      <c r="BE23" s="218"/>
    </row>
    <row r="24" spans="1:57" x14ac:dyDescent="0.2">
      <c r="A24" s="361">
        <v>675</v>
      </c>
      <c r="B24" s="362" t="s">
        <v>171</v>
      </c>
      <c r="C24" s="363" t="s">
        <v>91</v>
      </c>
      <c r="D24" s="364">
        <v>1480900</v>
      </c>
      <c r="E24" s="330"/>
      <c r="F24" s="321"/>
      <c r="G24" s="320"/>
      <c r="H24" s="329"/>
      <c r="I24" s="330"/>
      <c r="J24" s="321"/>
      <c r="K24" s="320"/>
      <c r="L24" s="329"/>
      <c r="M24" s="330"/>
      <c r="N24" s="321"/>
      <c r="O24" s="320"/>
      <c r="P24" s="329"/>
      <c r="Q24" s="460">
        <v>0</v>
      </c>
      <c r="R24" s="330"/>
      <c r="S24" s="321"/>
      <c r="T24" s="320"/>
      <c r="U24" s="329"/>
      <c r="V24" s="330"/>
      <c r="W24" s="321"/>
      <c r="X24" s="320"/>
      <c r="Y24" s="329"/>
      <c r="Z24" s="330"/>
      <c r="AA24" s="321"/>
      <c r="AB24" s="320"/>
      <c r="AC24" s="329"/>
      <c r="AD24" s="330"/>
      <c r="AE24" s="321"/>
      <c r="AF24" s="320"/>
      <c r="AG24" s="329"/>
      <c r="AH24" s="330"/>
      <c r="AI24" s="321"/>
      <c r="AJ24" s="320"/>
      <c r="AK24" s="329"/>
      <c r="AL24" s="330"/>
      <c r="AM24" s="321"/>
      <c r="AN24" s="320"/>
      <c r="AO24" s="329"/>
      <c r="AP24" s="330"/>
      <c r="AQ24" s="321"/>
      <c r="AR24" s="320"/>
      <c r="AS24" s="329"/>
      <c r="AT24" s="330">
        <v>1480900</v>
      </c>
      <c r="AU24" s="321"/>
      <c r="AV24" s="320"/>
      <c r="AW24" s="329"/>
      <c r="AX24" s="330"/>
      <c r="AY24" s="321"/>
      <c r="AZ24" s="320"/>
      <c r="BA24" s="329"/>
      <c r="BB24" s="109">
        <v>0</v>
      </c>
      <c r="BC24" s="106">
        <v>0</v>
      </c>
      <c r="BD24" s="328">
        <f t="shared" si="0"/>
        <v>1480900</v>
      </c>
      <c r="BE24" s="218"/>
    </row>
    <row r="25" spans="1:57" x14ac:dyDescent="0.2">
      <c r="A25" s="361">
        <v>676</v>
      </c>
      <c r="B25" s="362" t="s">
        <v>170</v>
      </c>
      <c r="C25" s="363" t="s">
        <v>91</v>
      </c>
      <c r="D25" s="364">
        <v>550000</v>
      </c>
      <c r="E25" s="330"/>
      <c r="F25" s="321"/>
      <c r="G25" s="320"/>
      <c r="H25" s="329"/>
      <c r="I25" s="330"/>
      <c r="J25" s="321"/>
      <c r="K25" s="320"/>
      <c r="L25" s="329"/>
      <c r="M25" s="330"/>
      <c r="N25" s="321"/>
      <c r="O25" s="320"/>
      <c r="P25" s="329"/>
      <c r="Q25" s="460">
        <v>0</v>
      </c>
      <c r="R25" s="330"/>
      <c r="S25" s="321"/>
      <c r="T25" s="320"/>
      <c r="U25" s="329"/>
      <c r="V25" s="330"/>
      <c r="W25" s="321"/>
      <c r="X25" s="320"/>
      <c r="Y25" s="329"/>
      <c r="Z25" s="330"/>
      <c r="AA25" s="321"/>
      <c r="AB25" s="320"/>
      <c r="AC25" s="329"/>
      <c r="AD25" s="330"/>
      <c r="AE25" s="321"/>
      <c r="AF25" s="320"/>
      <c r="AG25" s="329"/>
      <c r="AH25" s="330"/>
      <c r="AI25" s="321"/>
      <c r="AJ25" s="320"/>
      <c r="AK25" s="329"/>
      <c r="AL25" s="330"/>
      <c r="AM25" s="321"/>
      <c r="AN25" s="320"/>
      <c r="AO25" s="329"/>
      <c r="AP25" s="330"/>
      <c r="AQ25" s="321"/>
      <c r="AR25" s="320"/>
      <c r="AS25" s="329"/>
      <c r="AT25" s="330">
        <v>550000</v>
      </c>
      <c r="AU25" s="321"/>
      <c r="AV25" s="320"/>
      <c r="AW25" s="329"/>
      <c r="AX25" s="330"/>
      <c r="AY25" s="321"/>
      <c r="AZ25" s="320"/>
      <c r="BA25" s="329"/>
      <c r="BB25" s="109">
        <v>0</v>
      </c>
      <c r="BC25" s="106">
        <v>0</v>
      </c>
      <c r="BD25" s="328">
        <f t="shared" si="0"/>
        <v>550000</v>
      </c>
      <c r="BE25" s="218"/>
    </row>
    <row r="26" spans="1:57" x14ac:dyDescent="0.2">
      <c r="A26" s="361">
        <v>677</v>
      </c>
      <c r="B26" s="362" t="s">
        <v>169</v>
      </c>
      <c r="C26" s="363" t="s">
        <v>91</v>
      </c>
      <c r="D26" s="364">
        <v>1500000</v>
      </c>
      <c r="E26" s="330"/>
      <c r="F26" s="321"/>
      <c r="G26" s="320"/>
      <c r="H26" s="329"/>
      <c r="I26" s="330"/>
      <c r="J26" s="321"/>
      <c r="K26" s="320"/>
      <c r="L26" s="329"/>
      <c r="M26" s="330"/>
      <c r="N26" s="321"/>
      <c r="O26" s="320"/>
      <c r="P26" s="329"/>
      <c r="Q26" s="460">
        <v>0</v>
      </c>
      <c r="R26" s="330"/>
      <c r="S26" s="321"/>
      <c r="T26" s="320"/>
      <c r="U26" s="329"/>
      <c r="V26" s="330"/>
      <c r="W26" s="321"/>
      <c r="X26" s="320"/>
      <c r="Y26" s="329"/>
      <c r="Z26" s="330">
        <v>0</v>
      </c>
      <c r="AA26" s="321"/>
      <c r="AB26" s="320"/>
      <c r="AC26" s="329"/>
      <c r="AD26" s="330"/>
      <c r="AE26" s="321"/>
      <c r="AF26" s="320"/>
      <c r="AG26" s="329"/>
      <c r="AH26" s="330"/>
      <c r="AI26" s="321"/>
      <c r="AJ26" s="320"/>
      <c r="AK26" s="329"/>
      <c r="AL26" s="330"/>
      <c r="AM26" s="321"/>
      <c r="AN26" s="320"/>
      <c r="AO26" s="329"/>
      <c r="AP26" s="330"/>
      <c r="AQ26" s="321"/>
      <c r="AR26" s="320"/>
      <c r="AS26" s="329"/>
      <c r="AT26" s="330"/>
      <c r="AU26" s="321"/>
      <c r="AV26" s="320"/>
      <c r="AW26" s="329"/>
      <c r="AX26" s="330">
        <v>1500000</v>
      </c>
      <c r="AY26" s="321"/>
      <c r="AZ26" s="320"/>
      <c r="BA26" s="329"/>
      <c r="BB26" s="109">
        <v>0</v>
      </c>
      <c r="BC26" s="106">
        <v>0</v>
      </c>
      <c r="BD26" s="328">
        <f t="shared" si="0"/>
        <v>1500000</v>
      </c>
      <c r="BE26" s="218"/>
    </row>
    <row r="27" spans="1:57" x14ac:dyDescent="0.2">
      <c r="A27" s="361">
        <v>696</v>
      </c>
      <c r="B27" s="362" t="s">
        <v>192</v>
      </c>
      <c r="C27" s="363" t="s">
        <v>91</v>
      </c>
      <c r="D27" s="364">
        <v>2000000</v>
      </c>
      <c r="E27" s="330">
        <v>2000000</v>
      </c>
      <c r="F27" s="321"/>
      <c r="G27" s="320"/>
      <c r="H27" s="329"/>
      <c r="I27" s="330"/>
      <c r="J27" s="321"/>
      <c r="K27" s="320"/>
      <c r="L27" s="329"/>
      <c r="M27" s="330"/>
      <c r="N27" s="321"/>
      <c r="O27" s="320"/>
      <c r="P27" s="329"/>
      <c r="Q27" s="460">
        <v>-2000000</v>
      </c>
      <c r="R27" s="330">
        <v>2000000</v>
      </c>
      <c r="S27" s="321"/>
      <c r="T27" s="320"/>
      <c r="U27" s="329"/>
      <c r="V27" s="330"/>
      <c r="W27" s="321"/>
      <c r="X27" s="320"/>
      <c r="Y27" s="329"/>
      <c r="Z27" s="330"/>
      <c r="AA27" s="321"/>
      <c r="AB27" s="320"/>
      <c r="AC27" s="329"/>
      <c r="AD27" s="330"/>
      <c r="AE27" s="321"/>
      <c r="AF27" s="320"/>
      <c r="AG27" s="329"/>
      <c r="AH27" s="330"/>
      <c r="AI27" s="321"/>
      <c r="AJ27" s="320"/>
      <c r="AK27" s="329"/>
      <c r="AL27" s="330"/>
      <c r="AM27" s="321"/>
      <c r="AN27" s="320"/>
      <c r="AO27" s="329"/>
      <c r="AP27" s="330"/>
      <c r="AQ27" s="321"/>
      <c r="AR27" s="320"/>
      <c r="AS27" s="329"/>
      <c r="AT27" s="330"/>
      <c r="AU27" s="321"/>
      <c r="AV27" s="320"/>
      <c r="AW27" s="329"/>
      <c r="AX27" s="330"/>
      <c r="AY27" s="321"/>
      <c r="AZ27" s="320"/>
      <c r="BA27" s="329"/>
      <c r="BB27" s="109">
        <v>0</v>
      </c>
      <c r="BC27" s="106">
        <v>0</v>
      </c>
      <c r="BD27" s="328">
        <f t="shared" si="0"/>
        <v>2000000</v>
      </c>
      <c r="BE27" s="218"/>
    </row>
    <row r="28" spans="1:57" x14ac:dyDescent="0.2">
      <c r="A28" s="361">
        <v>697</v>
      </c>
      <c r="B28" s="362" t="s">
        <v>187</v>
      </c>
      <c r="C28" s="363" t="s">
        <v>91</v>
      </c>
      <c r="D28" s="364">
        <v>994983</v>
      </c>
      <c r="E28" s="330"/>
      <c r="F28" s="321"/>
      <c r="G28" s="320"/>
      <c r="H28" s="329"/>
      <c r="I28" s="330"/>
      <c r="J28" s="321"/>
      <c r="K28" s="320"/>
      <c r="L28" s="329"/>
      <c r="M28" s="330">
        <v>994983</v>
      </c>
      <c r="N28" s="321">
        <v>994983</v>
      </c>
      <c r="O28" s="320"/>
      <c r="P28" s="329">
        <v>994983</v>
      </c>
      <c r="Q28" s="460">
        <v>0</v>
      </c>
      <c r="R28" s="330"/>
      <c r="S28" s="321"/>
      <c r="T28" s="320"/>
      <c r="U28" s="329"/>
      <c r="V28" s="330"/>
      <c r="W28" s="321"/>
      <c r="X28" s="320"/>
      <c r="Y28" s="329"/>
      <c r="Z28" s="330"/>
      <c r="AA28" s="321"/>
      <c r="AB28" s="320"/>
      <c r="AC28" s="329"/>
      <c r="AD28" s="330"/>
      <c r="AE28" s="321"/>
      <c r="AF28" s="320"/>
      <c r="AG28" s="329"/>
      <c r="AH28" s="330"/>
      <c r="AI28" s="321"/>
      <c r="AJ28" s="320"/>
      <c r="AK28" s="329"/>
      <c r="AL28" s="330"/>
      <c r="AM28" s="321"/>
      <c r="AN28" s="320"/>
      <c r="AO28" s="329"/>
      <c r="AP28" s="330"/>
      <c r="AQ28" s="321"/>
      <c r="AR28" s="320"/>
      <c r="AS28" s="329"/>
      <c r="AT28" s="330"/>
      <c r="AU28" s="321"/>
      <c r="AV28" s="320"/>
      <c r="AW28" s="329"/>
      <c r="AX28" s="330"/>
      <c r="AY28" s="321"/>
      <c r="AZ28" s="320"/>
      <c r="BA28" s="329"/>
      <c r="BB28" s="109">
        <v>0</v>
      </c>
      <c r="BC28" s="106">
        <v>0</v>
      </c>
      <c r="BD28" s="328">
        <f t="shared" si="0"/>
        <v>994983</v>
      </c>
      <c r="BE28" s="218"/>
    </row>
    <row r="29" spans="1:57" s="9" customFormat="1" ht="15" x14ac:dyDescent="0.25">
      <c r="A29" s="90"/>
      <c r="B29" s="91" t="s">
        <v>0</v>
      </c>
      <c r="C29" s="327"/>
      <c r="D29" s="92"/>
      <c r="E29" s="93"/>
      <c r="F29" s="94"/>
      <c r="G29" s="94"/>
      <c r="H29" s="95"/>
      <c r="I29" s="93"/>
      <c r="J29" s="94"/>
      <c r="K29" s="94"/>
      <c r="L29" s="95"/>
      <c r="M29" s="93"/>
      <c r="N29" s="94"/>
      <c r="O29" s="94"/>
      <c r="P29" s="95"/>
      <c r="Q29" s="94"/>
      <c r="R29" s="93"/>
      <c r="S29" s="94"/>
      <c r="T29" s="94"/>
      <c r="U29" s="95"/>
      <c r="V29" s="93"/>
      <c r="W29" s="94"/>
      <c r="X29" s="94"/>
      <c r="Y29" s="95"/>
      <c r="Z29" s="93"/>
      <c r="AA29" s="94"/>
      <c r="AB29" s="94"/>
      <c r="AC29" s="95"/>
      <c r="AD29" s="93"/>
      <c r="AE29" s="94"/>
      <c r="AF29" s="94"/>
      <c r="AG29" s="95"/>
      <c r="AH29" s="93"/>
      <c r="AI29" s="94"/>
      <c r="AJ29" s="94"/>
      <c r="AK29" s="95"/>
      <c r="AL29" s="93"/>
      <c r="AM29" s="94"/>
      <c r="AN29" s="94"/>
      <c r="AO29" s="95"/>
      <c r="AP29" s="93"/>
      <c r="AQ29" s="94"/>
      <c r="AR29" s="94"/>
      <c r="AS29" s="95"/>
      <c r="AT29" s="93"/>
      <c r="AU29" s="94"/>
      <c r="AV29" s="94"/>
      <c r="AW29" s="95"/>
      <c r="AX29" s="93"/>
      <c r="AY29" s="94"/>
      <c r="AZ29" s="94"/>
      <c r="BA29" s="95"/>
      <c r="BB29" s="101"/>
      <c r="BC29" s="101"/>
      <c r="BD29" s="94"/>
      <c r="BE29" s="218"/>
    </row>
    <row r="30" spans="1:57" x14ac:dyDescent="0.2">
      <c r="A30" s="326" t="s">
        <v>92</v>
      </c>
      <c r="B30" s="325" t="s">
        <v>93</v>
      </c>
      <c r="C30" s="324" t="s">
        <v>92</v>
      </c>
      <c r="D30" s="323">
        <v>415692</v>
      </c>
      <c r="E30" s="322">
        <v>34641</v>
      </c>
      <c r="F30" s="321">
        <v>34641</v>
      </c>
      <c r="G30" s="320"/>
      <c r="H30" s="311">
        <v>34641</v>
      </c>
      <c r="I30" s="322">
        <v>34641</v>
      </c>
      <c r="J30" s="321">
        <v>34641</v>
      </c>
      <c r="K30" s="320"/>
      <c r="L30" s="311">
        <v>34641</v>
      </c>
      <c r="M30" s="322">
        <v>34641</v>
      </c>
      <c r="N30" s="321">
        <v>34641</v>
      </c>
      <c r="O30" s="320"/>
      <c r="P30" s="311">
        <v>34641</v>
      </c>
      <c r="Q30" s="460">
        <v>0</v>
      </c>
      <c r="R30" s="322">
        <v>34641</v>
      </c>
      <c r="S30" s="321"/>
      <c r="T30" s="320"/>
      <c r="U30" s="311"/>
      <c r="V30" s="322">
        <v>34641</v>
      </c>
      <c r="W30" s="321"/>
      <c r="X30" s="320"/>
      <c r="Y30" s="311"/>
      <c r="Z30" s="322">
        <v>34641</v>
      </c>
      <c r="AA30" s="321"/>
      <c r="AB30" s="320"/>
      <c r="AC30" s="311"/>
      <c r="AD30" s="322">
        <v>34641</v>
      </c>
      <c r="AE30" s="321"/>
      <c r="AF30" s="320"/>
      <c r="AG30" s="311"/>
      <c r="AH30" s="322">
        <v>34641</v>
      </c>
      <c r="AI30" s="321"/>
      <c r="AJ30" s="320"/>
      <c r="AK30" s="311"/>
      <c r="AL30" s="322">
        <v>34641</v>
      </c>
      <c r="AM30" s="321"/>
      <c r="AN30" s="320"/>
      <c r="AO30" s="311"/>
      <c r="AP30" s="322">
        <v>34641</v>
      </c>
      <c r="AQ30" s="321"/>
      <c r="AR30" s="320"/>
      <c r="AS30" s="311"/>
      <c r="AT30" s="322">
        <v>34641</v>
      </c>
      <c r="AU30" s="321"/>
      <c r="AV30" s="320"/>
      <c r="AW30" s="311"/>
      <c r="AX30" s="322">
        <v>34641</v>
      </c>
      <c r="AY30" s="321"/>
      <c r="AZ30" s="320"/>
      <c r="BA30" s="311"/>
      <c r="BB30" s="109">
        <v>0</v>
      </c>
      <c r="BC30" s="107">
        <v>0</v>
      </c>
      <c r="BD30" s="319">
        <f t="shared" si="0"/>
        <v>415692</v>
      </c>
      <c r="BE30" s="218"/>
    </row>
    <row r="31" spans="1:57" x14ac:dyDescent="0.2">
      <c r="A31" s="326" t="s">
        <v>92</v>
      </c>
      <c r="B31" s="325" t="s">
        <v>94</v>
      </c>
      <c r="C31" s="324" t="s">
        <v>92</v>
      </c>
      <c r="D31" s="323">
        <v>7071100</v>
      </c>
      <c r="E31" s="322">
        <v>572300</v>
      </c>
      <c r="F31" s="321">
        <v>572300</v>
      </c>
      <c r="G31" s="320"/>
      <c r="H31" s="311"/>
      <c r="I31" s="322">
        <v>590800</v>
      </c>
      <c r="J31" s="321">
        <v>590800</v>
      </c>
      <c r="K31" s="320"/>
      <c r="L31" s="311">
        <v>572300</v>
      </c>
      <c r="M31" s="322">
        <v>590800</v>
      </c>
      <c r="N31" s="321">
        <v>590800</v>
      </c>
      <c r="O31" s="320"/>
      <c r="P31" s="311">
        <v>590800</v>
      </c>
      <c r="Q31" s="460">
        <v>0</v>
      </c>
      <c r="R31" s="322">
        <v>590800</v>
      </c>
      <c r="S31" s="321"/>
      <c r="T31" s="320"/>
      <c r="U31" s="311"/>
      <c r="V31" s="322">
        <v>590800</v>
      </c>
      <c r="W31" s="321"/>
      <c r="X31" s="320"/>
      <c r="Y31" s="311"/>
      <c r="Z31" s="322">
        <v>590800</v>
      </c>
      <c r="AA31" s="321"/>
      <c r="AB31" s="320"/>
      <c r="AC31" s="311"/>
      <c r="AD31" s="322">
        <v>590800</v>
      </c>
      <c r="AE31" s="321"/>
      <c r="AF31" s="320"/>
      <c r="AG31" s="311"/>
      <c r="AH31" s="322">
        <v>590800</v>
      </c>
      <c r="AI31" s="321"/>
      <c r="AJ31" s="320"/>
      <c r="AK31" s="311"/>
      <c r="AL31" s="322">
        <v>590800</v>
      </c>
      <c r="AM31" s="321"/>
      <c r="AN31" s="320"/>
      <c r="AO31" s="311"/>
      <c r="AP31" s="322">
        <v>590800</v>
      </c>
      <c r="AQ31" s="321"/>
      <c r="AR31" s="320"/>
      <c r="AS31" s="311"/>
      <c r="AT31" s="322">
        <v>590800</v>
      </c>
      <c r="AU31" s="321"/>
      <c r="AV31" s="320"/>
      <c r="AW31" s="311"/>
      <c r="AX31" s="322">
        <v>590800</v>
      </c>
      <c r="AY31" s="321"/>
      <c r="AZ31" s="320"/>
      <c r="BA31" s="311"/>
      <c r="BB31" s="109">
        <v>0</v>
      </c>
      <c r="BC31" s="107">
        <v>0</v>
      </c>
      <c r="BD31" s="319">
        <f t="shared" si="0"/>
        <v>7071100</v>
      </c>
      <c r="BE31" s="218"/>
    </row>
    <row r="32" spans="1:57" x14ac:dyDescent="0.2">
      <c r="A32" s="326" t="s">
        <v>92</v>
      </c>
      <c r="B32" s="325" t="s">
        <v>193</v>
      </c>
      <c r="C32" s="324" t="s">
        <v>92</v>
      </c>
      <c r="D32" s="323">
        <v>1446020</v>
      </c>
      <c r="E32" s="322">
        <v>119085</v>
      </c>
      <c r="F32" s="321">
        <v>118670</v>
      </c>
      <c r="G32" s="320"/>
      <c r="H32" s="311"/>
      <c r="I32" s="322">
        <v>123085</v>
      </c>
      <c r="J32" s="321">
        <v>123085</v>
      </c>
      <c r="K32" s="320"/>
      <c r="L32" s="311">
        <v>118670</v>
      </c>
      <c r="M32" s="322">
        <v>123085</v>
      </c>
      <c r="N32" s="321">
        <v>123085</v>
      </c>
      <c r="O32" s="320"/>
      <c r="P32" s="311">
        <v>123085</v>
      </c>
      <c r="Q32" s="460">
        <v>-415</v>
      </c>
      <c r="R32" s="322">
        <v>120085</v>
      </c>
      <c r="S32" s="321"/>
      <c r="T32" s="320"/>
      <c r="U32" s="311"/>
      <c r="V32" s="322">
        <v>120085</v>
      </c>
      <c r="W32" s="321"/>
      <c r="X32" s="320"/>
      <c r="Y32" s="311"/>
      <c r="Z32" s="322">
        <v>120085</v>
      </c>
      <c r="AA32" s="321"/>
      <c r="AB32" s="320"/>
      <c r="AC32" s="311"/>
      <c r="AD32" s="322">
        <v>120085</v>
      </c>
      <c r="AE32" s="321"/>
      <c r="AF32" s="320"/>
      <c r="AG32" s="311"/>
      <c r="AH32" s="322">
        <v>120085</v>
      </c>
      <c r="AI32" s="321"/>
      <c r="AJ32" s="320"/>
      <c r="AK32" s="311"/>
      <c r="AL32" s="322">
        <v>120085</v>
      </c>
      <c r="AM32" s="321"/>
      <c r="AN32" s="320"/>
      <c r="AO32" s="311"/>
      <c r="AP32" s="322">
        <v>120085</v>
      </c>
      <c r="AQ32" s="321"/>
      <c r="AR32" s="320"/>
      <c r="AS32" s="311"/>
      <c r="AT32" s="322">
        <v>120085</v>
      </c>
      <c r="AU32" s="321"/>
      <c r="AV32" s="320"/>
      <c r="AW32" s="311"/>
      <c r="AX32" s="322">
        <v>120085</v>
      </c>
      <c r="AY32" s="321"/>
      <c r="AZ32" s="320"/>
      <c r="BA32" s="311"/>
      <c r="BB32" s="109">
        <v>0</v>
      </c>
      <c r="BC32" s="107">
        <v>0</v>
      </c>
      <c r="BD32" s="319">
        <f t="shared" si="0"/>
        <v>1445605</v>
      </c>
      <c r="BE32" s="218"/>
    </row>
    <row r="33" spans="1:57" ht="13.5" customHeight="1" x14ac:dyDescent="0.2">
      <c r="A33" s="326" t="s">
        <v>92</v>
      </c>
      <c r="B33" s="325" t="s">
        <v>95</v>
      </c>
      <c r="C33" s="324" t="s">
        <v>92</v>
      </c>
      <c r="D33" s="323">
        <v>784513</v>
      </c>
      <c r="E33" s="322">
        <v>196128</v>
      </c>
      <c r="F33" s="321">
        <v>196128</v>
      </c>
      <c r="G33" s="320"/>
      <c r="H33" s="311">
        <v>196128</v>
      </c>
      <c r="I33" s="322">
        <v>0</v>
      </c>
      <c r="J33" s="321"/>
      <c r="K33" s="320"/>
      <c r="L33" s="311"/>
      <c r="M33" s="322">
        <v>0</v>
      </c>
      <c r="N33" s="321"/>
      <c r="O33" s="320"/>
      <c r="P33" s="311"/>
      <c r="Q33" s="460">
        <v>0</v>
      </c>
      <c r="R33" s="322">
        <v>196128</v>
      </c>
      <c r="S33" s="321"/>
      <c r="T33" s="320"/>
      <c r="U33" s="311"/>
      <c r="V33" s="322">
        <v>0</v>
      </c>
      <c r="W33" s="321"/>
      <c r="X33" s="320"/>
      <c r="Y33" s="311"/>
      <c r="Z33" s="322">
        <v>0</v>
      </c>
      <c r="AA33" s="321"/>
      <c r="AB33" s="320"/>
      <c r="AC33" s="311"/>
      <c r="AD33" s="322">
        <v>196128</v>
      </c>
      <c r="AE33" s="321"/>
      <c r="AF33" s="320"/>
      <c r="AG33" s="311"/>
      <c r="AH33" s="322">
        <v>0</v>
      </c>
      <c r="AI33" s="321"/>
      <c r="AJ33" s="320"/>
      <c r="AK33" s="311"/>
      <c r="AL33" s="322">
        <v>0</v>
      </c>
      <c r="AM33" s="321"/>
      <c r="AN33" s="320"/>
      <c r="AO33" s="311"/>
      <c r="AP33" s="322">
        <v>196129</v>
      </c>
      <c r="AQ33" s="321"/>
      <c r="AR33" s="320"/>
      <c r="AS33" s="311"/>
      <c r="AT33" s="322">
        <v>0</v>
      </c>
      <c r="AU33" s="321"/>
      <c r="AV33" s="320"/>
      <c r="AW33" s="311"/>
      <c r="AX33" s="322">
        <v>0</v>
      </c>
      <c r="AY33" s="321"/>
      <c r="AZ33" s="320"/>
      <c r="BA33" s="311"/>
      <c r="BB33" s="109">
        <v>0</v>
      </c>
      <c r="BC33" s="107">
        <v>0</v>
      </c>
      <c r="BD33" s="319">
        <f t="shared" si="0"/>
        <v>784513</v>
      </c>
      <c r="BE33" s="218"/>
    </row>
    <row r="34" spans="1:57" x14ac:dyDescent="0.2">
      <c r="A34" s="326" t="s">
        <v>92</v>
      </c>
      <c r="B34" s="325" t="s">
        <v>96</v>
      </c>
      <c r="C34" s="324" t="s">
        <v>92</v>
      </c>
      <c r="D34" s="323">
        <v>47772</v>
      </c>
      <c r="E34" s="322">
        <v>47772</v>
      </c>
      <c r="F34" s="321">
        <v>47772</v>
      </c>
      <c r="G34" s="320"/>
      <c r="H34" s="311">
        <v>47772</v>
      </c>
      <c r="I34" s="322">
        <v>0</v>
      </c>
      <c r="J34" s="321"/>
      <c r="K34" s="320"/>
      <c r="L34" s="311"/>
      <c r="M34" s="322">
        <v>0</v>
      </c>
      <c r="N34" s="321"/>
      <c r="O34" s="320"/>
      <c r="P34" s="311"/>
      <c r="Q34" s="460">
        <v>0</v>
      </c>
      <c r="R34" s="322">
        <v>0</v>
      </c>
      <c r="S34" s="321"/>
      <c r="T34" s="320"/>
      <c r="U34" s="311"/>
      <c r="V34" s="322">
        <v>0</v>
      </c>
      <c r="W34" s="321"/>
      <c r="X34" s="320"/>
      <c r="Y34" s="311"/>
      <c r="Z34" s="322">
        <v>0</v>
      </c>
      <c r="AA34" s="321"/>
      <c r="AB34" s="320"/>
      <c r="AC34" s="311"/>
      <c r="AD34" s="322">
        <v>0</v>
      </c>
      <c r="AE34" s="321"/>
      <c r="AF34" s="320"/>
      <c r="AG34" s="311"/>
      <c r="AH34" s="322">
        <v>0</v>
      </c>
      <c r="AI34" s="321"/>
      <c r="AJ34" s="320"/>
      <c r="AK34" s="311"/>
      <c r="AL34" s="322">
        <v>0</v>
      </c>
      <c r="AM34" s="321"/>
      <c r="AN34" s="320"/>
      <c r="AO34" s="311"/>
      <c r="AP34" s="322">
        <v>0</v>
      </c>
      <c r="AQ34" s="321"/>
      <c r="AR34" s="320"/>
      <c r="AS34" s="311"/>
      <c r="AT34" s="322">
        <v>0</v>
      </c>
      <c r="AU34" s="321"/>
      <c r="AV34" s="320"/>
      <c r="AW34" s="311"/>
      <c r="AX34" s="322">
        <v>0</v>
      </c>
      <c r="AY34" s="321"/>
      <c r="AZ34" s="320"/>
      <c r="BA34" s="311"/>
      <c r="BB34" s="109">
        <v>0</v>
      </c>
      <c r="BC34" s="107">
        <v>0</v>
      </c>
      <c r="BD34" s="319">
        <f t="shared" si="0"/>
        <v>47772</v>
      </c>
      <c r="BE34" s="218"/>
    </row>
    <row r="35" spans="1:57" x14ac:dyDescent="0.2">
      <c r="A35" s="326" t="s">
        <v>92</v>
      </c>
      <c r="B35" s="325" t="s">
        <v>97</v>
      </c>
      <c r="C35" s="324" t="s">
        <v>92</v>
      </c>
      <c r="D35" s="323">
        <v>571800</v>
      </c>
      <c r="E35" s="322">
        <v>571800</v>
      </c>
      <c r="F35" s="321">
        <v>571800</v>
      </c>
      <c r="G35" s="320"/>
      <c r="H35" s="311">
        <v>571800</v>
      </c>
      <c r="I35" s="322">
        <v>0</v>
      </c>
      <c r="J35" s="321"/>
      <c r="K35" s="320"/>
      <c r="L35" s="311"/>
      <c r="M35" s="322">
        <v>0</v>
      </c>
      <c r="N35" s="321"/>
      <c r="O35" s="320"/>
      <c r="P35" s="311"/>
      <c r="Q35" s="460">
        <v>0</v>
      </c>
      <c r="R35" s="322">
        <v>0</v>
      </c>
      <c r="S35" s="321"/>
      <c r="T35" s="320"/>
      <c r="U35" s="311"/>
      <c r="V35" s="322">
        <v>0</v>
      </c>
      <c r="W35" s="321"/>
      <c r="X35" s="320"/>
      <c r="Y35" s="311"/>
      <c r="Z35" s="322">
        <v>0</v>
      </c>
      <c r="AA35" s="321"/>
      <c r="AB35" s="320"/>
      <c r="AC35" s="311"/>
      <c r="AD35" s="322">
        <v>0</v>
      </c>
      <c r="AE35" s="321"/>
      <c r="AF35" s="320"/>
      <c r="AG35" s="311"/>
      <c r="AH35" s="322">
        <v>0</v>
      </c>
      <c r="AI35" s="321"/>
      <c r="AJ35" s="320"/>
      <c r="AK35" s="311"/>
      <c r="AL35" s="322">
        <v>0</v>
      </c>
      <c r="AM35" s="321"/>
      <c r="AN35" s="320"/>
      <c r="AO35" s="311"/>
      <c r="AP35" s="322">
        <v>0</v>
      </c>
      <c r="AQ35" s="321"/>
      <c r="AR35" s="320"/>
      <c r="AS35" s="311"/>
      <c r="AT35" s="322">
        <v>0</v>
      </c>
      <c r="AU35" s="321"/>
      <c r="AV35" s="320"/>
      <c r="AW35" s="311"/>
      <c r="AX35" s="322">
        <v>0</v>
      </c>
      <c r="AY35" s="321"/>
      <c r="AZ35" s="320"/>
      <c r="BA35" s="311"/>
      <c r="BB35" s="109">
        <v>0</v>
      </c>
      <c r="BC35" s="107">
        <v>0</v>
      </c>
      <c r="BD35" s="319">
        <f t="shared" si="0"/>
        <v>571800</v>
      </c>
      <c r="BE35" s="218"/>
    </row>
    <row r="36" spans="1:57" ht="15" thickBot="1" x14ac:dyDescent="0.25">
      <c r="A36" s="318" t="s">
        <v>92</v>
      </c>
      <c r="B36" s="317" t="s">
        <v>194</v>
      </c>
      <c r="C36" s="316" t="s">
        <v>92</v>
      </c>
      <c r="D36" s="315">
        <v>27545</v>
      </c>
      <c r="E36" s="314">
        <v>27545</v>
      </c>
      <c r="F36" s="313">
        <v>15106</v>
      </c>
      <c r="G36" s="312"/>
      <c r="H36" s="311">
        <v>15106</v>
      </c>
      <c r="I36" s="314">
        <v>0</v>
      </c>
      <c r="J36" s="313"/>
      <c r="K36" s="312"/>
      <c r="L36" s="311"/>
      <c r="M36" s="314">
        <v>0</v>
      </c>
      <c r="N36" s="313"/>
      <c r="O36" s="312"/>
      <c r="P36" s="311"/>
      <c r="Q36" s="460">
        <v>-12439</v>
      </c>
      <c r="R36" s="314">
        <v>0</v>
      </c>
      <c r="S36" s="313"/>
      <c r="T36" s="312"/>
      <c r="U36" s="311"/>
      <c r="V36" s="314">
        <v>0</v>
      </c>
      <c r="W36" s="313"/>
      <c r="X36" s="312"/>
      <c r="Y36" s="311"/>
      <c r="Z36" s="314">
        <v>0</v>
      </c>
      <c r="AA36" s="313"/>
      <c r="AB36" s="312"/>
      <c r="AC36" s="311"/>
      <c r="AD36" s="314">
        <v>0</v>
      </c>
      <c r="AE36" s="313"/>
      <c r="AF36" s="312"/>
      <c r="AG36" s="311"/>
      <c r="AH36" s="314">
        <v>0</v>
      </c>
      <c r="AI36" s="313"/>
      <c r="AJ36" s="312"/>
      <c r="AK36" s="311"/>
      <c r="AL36" s="314">
        <v>0</v>
      </c>
      <c r="AM36" s="313"/>
      <c r="AN36" s="312"/>
      <c r="AO36" s="311"/>
      <c r="AP36" s="314">
        <v>0</v>
      </c>
      <c r="AQ36" s="313"/>
      <c r="AR36" s="312"/>
      <c r="AS36" s="311"/>
      <c r="AT36" s="314">
        <v>0</v>
      </c>
      <c r="AU36" s="313"/>
      <c r="AV36" s="312"/>
      <c r="AW36" s="311"/>
      <c r="AX36" s="314">
        <v>0</v>
      </c>
      <c r="AY36" s="313"/>
      <c r="AZ36" s="312"/>
      <c r="BA36" s="311"/>
      <c r="BB36" s="110">
        <v>0</v>
      </c>
      <c r="BC36" s="108">
        <v>0</v>
      </c>
      <c r="BD36" s="319">
        <f t="shared" si="0"/>
        <v>15106</v>
      </c>
      <c r="BE36" s="218"/>
    </row>
    <row r="37" spans="1:57" s="9" customFormat="1" ht="15.75" thickBot="1" x14ac:dyDescent="0.3">
      <c r="A37" s="114"/>
      <c r="B37" s="88" t="s">
        <v>98</v>
      </c>
      <c r="C37" s="310"/>
      <c r="D37" s="115"/>
      <c r="E37" s="116">
        <f>SUM(E11:E28)</f>
        <v>2000000</v>
      </c>
      <c r="F37" s="117">
        <f>SUM(F11:F28)</f>
        <v>0</v>
      </c>
      <c r="G37" s="309"/>
      <c r="H37" s="118">
        <f>SUM(H11:H28)</f>
        <v>0</v>
      </c>
      <c r="I37" s="116">
        <f>SUM(I11:I28)</f>
        <v>5338840</v>
      </c>
      <c r="J37" s="117">
        <f>SUM(J11:J28)</f>
        <v>2000000</v>
      </c>
      <c r="K37" s="309"/>
      <c r="L37" s="118">
        <f>SUM(L11:L28)</f>
        <v>0</v>
      </c>
      <c r="M37" s="116">
        <f>SUM(M11:M28)</f>
        <v>994983</v>
      </c>
      <c r="N37" s="117">
        <f>SUM(N11:N28)</f>
        <v>994983</v>
      </c>
      <c r="O37" s="309"/>
      <c r="P37" s="118">
        <f>SUM(P11:P28)</f>
        <v>2994983</v>
      </c>
      <c r="Q37" s="118">
        <f>SUM(Q11:Q28)</f>
        <v>-5338840</v>
      </c>
      <c r="R37" s="116">
        <f>SUM(R11:R28)</f>
        <v>4000000</v>
      </c>
      <c r="S37" s="117">
        <f>SUM(S11:S28)</f>
        <v>0</v>
      </c>
      <c r="T37" s="309"/>
      <c r="U37" s="118">
        <f>SUM(U11:U28)</f>
        <v>0</v>
      </c>
      <c r="V37" s="116">
        <f>SUM(V11:V28)</f>
        <v>3420540</v>
      </c>
      <c r="W37" s="117">
        <f>SUM(W11:W28)</f>
        <v>0</v>
      </c>
      <c r="X37" s="309"/>
      <c r="Y37" s="118">
        <f>SUM(Y11:Y28)</f>
        <v>0</v>
      </c>
      <c r="Z37" s="116">
        <f>SUM(Z11:Z28)</f>
        <v>0</v>
      </c>
      <c r="AA37" s="117">
        <f>SUM(AA11:AA28)</f>
        <v>0</v>
      </c>
      <c r="AB37" s="309"/>
      <c r="AC37" s="118">
        <f>SUM(AC11:AC28)</f>
        <v>0</v>
      </c>
      <c r="AD37" s="116">
        <f>SUM(AD11:AD28)</f>
        <v>3000000</v>
      </c>
      <c r="AE37" s="117">
        <f>SUM(AE11:AE28)</f>
        <v>0</v>
      </c>
      <c r="AF37" s="309"/>
      <c r="AG37" s="118">
        <f>SUM(AG11:AG28)</f>
        <v>0</v>
      </c>
      <c r="AH37" s="116">
        <f>SUM(AH11:AH28)</f>
        <v>3667500</v>
      </c>
      <c r="AI37" s="117">
        <f>SUM(AI11:AI28)</f>
        <v>0</v>
      </c>
      <c r="AJ37" s="309"/>
      <c r="AK37" s="118">
        <f>SUM(AK11:AK28)</f>
        <v>0</v>
      </c>
      <c r="AL37" s="116">
        <f>SUM(AL11:AL28)</f>
        <v>0</v>
      </c>
      <c r="AM37" s="117">
        <f>SUM(AM11:AM28)</f>
        <v>0</v>
      </c>
      <c r="AN37" s="309"/>
      <c r="AO37" s="118">
        <f>SUM(AO11:AO28)</f>
        <v>0</v>
      </c>
      <c r="AP37" s="116">
        <f>SUM(AP11:AP28)</f>
        <v>2681700</v>
      </c>
      <c r="AQ37" s="117">
        <f>SUM(AQ11:AQ28)</f>
        <v>0</v>
      </c>
      <c r="AR37" s="309"/>
      <c r="AS37" s="118">
        <f>SUM(AS11:AS28)</f>
        <v>0</v>
      </c>
      <c r="AT37" s="116">
        <f>SUM(AT11:AT28)</f>
        <v>6020800</v>
      </c>
      <c r="AU37" s="117">
        <f>SUM(AU11:AU28)</f>
        <v>0</v>
      </c>
      <c r="AV37" s="309"/>
      <c r="AW37" s="118">
        <f>SUM(AW11:AW28)</f>
        <v>0</v>
      </c>
      <c r="AX37" s="116">
        <f>SUM(AX11:AX28)</f>
        <v>1500000</v>
      </c>
      <c r="AY37" s="117">
        <f>SUM(AY11:AY28)</f>
        <v>0</v>
      </c>
      <c r="AZ37" s="309"/>
      <c r="BA37" s="118">
        <f>SUM(BA11:BA28)</f>
        <v>0</v>
      </c>
      <c r="BB37" s="119">
        <f>SUM(BB13:BB28)</f>
        <v>0</v>
      </c>
      <c r="BC37" s="120">
        <f>SUM(BC13:BC28)</f>
        <v>0</v>
      </c>
      <c r="BD37" s="121">
        <f>SUM(E37,I37,M37,R37,V37,Z37,AD37,AH37,AL37,AP37,AT37,AX37)+Q37</f>
        <v>27285523</v>
      </c>
      <c r="BE37" s="304"/>
    </row>
    <row r="38" spans="1:57" s="9" customFormat="1" ht="15.75" thickBot="1" x14ac:dyDescent="0.3">
      <c r="A38" s="132"/>
      <c r="B38" s="133" t="s">
        <v>99</v>
      </c>
      <c r="C38" s="308"/>
      <c r="D38" s="134"/>
      <c r="E38" s="135">
        <f>E30</f>
        <v>34641</v>
      </c>
      <c r="F38" s="136">
        <f>F30</f>
        <v>34641</v>
      </c>
      <c r="G38" s="307"/>
      <c r="H38" s="137">
        <f>H30</f>
        <v>34641</v>
      </c>
      <c r="I38" s="135">
        <f>I30</f>
        <v>34641</v>
      </c>
      <c r="J38" s="136">
        <f>J30</f>
        <v>34641</v>
      </c>
      <c r="K38" s="307"/>
      <c r="L38" s="137">
        <f>L30</f>
        <v>34641</v>
      </c>
      <c r="M38" s="135">
        <f>M30</f>
        <v>34641</v>
      </c>
      <c r="N38" s="136">
        <f>N30</f>
        <v>34641</v>
      </c>
      <c r="O38" s="307"/>
      <c r="P38" s="137">
        <f>P30</f>
        <v>34641</v>
      </c>
      <c r="Q38" s="137">
        <f>Q30</f>
        <v>0</v>
      </c>
      <c r="R38" s="135">
        <f>R30</f>
        <v>34641</v>
      </c>
      <c r="S38" s="136">
        <f>S30</f>
        <v>0</v>
      </c>
      <c r="T38" s="307"/>
      <c r="U38" s="137">
        <f>U30</f>
        <v>0</v>
      </c>
      <c r="V38" s="135">
        <f>V30</f>
        <v>34641</v>
      </c>
      <c r="W38" s="136">
        <f>W30</f>
        <v>0</v>
      </c>
      <c r="X38" s="307"/>
      <c r="Y38" s="137">
        <f>Y30</f>
        <v>0</v>
      </c>
      <c r="Z38" s="135">
        <f>Z30</f>
        <v>34641</v>
      </c>
      <c r="AA38" s="136">
        <f>AA30</f>
        <v>0</v>
      </c>
      <c r="AB38" s="307"/>
      <c r="AC38" s="137">
        <f>AC30</f>
        <v>0</v>
      </c>
      <c r="AD38" s="135">
        <f>AD30</f>
        <v>34641</v>
      </c>
      <c r="AE38" s="136">
        <f>AE30</f>
        <v>0</v>
      </c>
      <c r="AF38" s="307"/>
      <c r="AG38" s="137">
        <f>AG30</f>
        <v>0</v>
      </c>
      <c r="AH38" s="135">
        <f>AH30</f>
        <v>34641</v>
      </c>
      <c r="AI38" s="136">
        <f>AI30</f>
        <v>0</v>
      </c>
      <c r="AJ38" s="307"/>
      <c r="AK38" s="137">
        <f>AK30</f>
        <v>0</v>
      </c>
      <c r="AL38" s="135">
        <f>AL30</f>
        <v>34641</v>
      </c>
      <c r="AM38" s="136">
        <f>AM30</f>
        <v>0</v>
      </c>
      <c r="AN38" s="307"/>
      <c r="AO38" s="137">
        <f>AO30</f>
        <v>0</v>
      </c>
      <c r="AP38" s="135">
        <f>AP30</f>
        <v>34641</v>
      </c>
      <c r="AQ38" s="136">
        <f>AQ30</f>
        <v>0</v>
      </c>
      <c r="AR38" s="307"/>
      <c r="AS38" s="137">
        <f>AS30</f>
        <v>0</v>
      </c>
      <c r="AT38" s="135">
        <f>AT30</f>
        <v>34641</v>
      </c>
      <c r="AU38" s="136">
        <f>AU30</f>
        <v>0</v>
      </c>
      <c r="AV38" s="307"/>
      <c r="AW38" s="137">
        <f>AW30</f>
        <v>0</v>
      </c>
      <c r="AX38" s="135">
        <f>AX30</f>
        <v>34641</v>
      </c>
      <c r="AY38" s="136">
        <f>AY30</f>
        <v>0</v>
      </c>
      <c r="AZ38" s="307"/>
      <c r="BA38" s="137">
        <f>BA30</f>
        <v>0</v>
      </c>
      <c r="BB38" s="138">
        <f>BB30</f>
        <v>0</v>
      </c>
      <c r="BC38" s="139">
        <f>BC30</f>
        <v>0</v>
      </c>
      <c r="BD38" s="121">
        <f t="shared" ref="BD38:BD39" si="1">SUM(E38,I38,M38,R38,V38,Z38,AD38,AH38,AL38,AP38,AT38,AX38)+Q38</f>
        <v>415692</v>
      </c>
      <c r="BE38" s="304"/>
    </row>
    <row r="39" spans="1:57" s="9" customFormat="1" ht="15.75" thickBot="1" x14ac:dyDescent="0.3">
      <c r="A39" s="122"/>
      <c r="B39" s="96" t="s">
        <v>100</v>
      </c>
      <c r="C39" s="306"/>
      <c r="D39" s="123"/>
      <c r="E39" s="124">
        <f>SUM(E31:E36)</f>
        <v>1534630</v>
      </c>
      <c r="F39" s="125">
        <f>SUM(F31:F36)</f>
        <v>1521776</v>
      </c>
      <c r="G39" s="305"/>
      <c r="H39" s="126">
        <f>SUM(H31:H36)</f>
        <v>830806</v>
      </c>
      <c r="I39" s="124">
        <f>SUM(I31:I36)</f>
        <v>713885</v>
      </c>
      <c r="J39" s="125">
        <f>SUM(J31:J36)</f>
        <v>713885</v>
      </c>
      <c r="K39" s="305"/>
      <c r="L39" s="126">
        <f>SUM(L31:L36)</f>
        <v>690970</v>
      </c>
      <c r="M39" s="124">
        <f>SUM(M31:M36)</f>
        <v>713885</v>
      </c>
      <c r="N39" s="125">
        <f>SUM(N31:N36)</f>
        <v>713885</v>
      </c>
      <c r="O39" s="305"/>
      <c r="P39" s="126">
        <f>SUM(P31:P36)</f>
        <v>713885</v>
      </c>
      <c r="Q39" s="118">
        <f>SUM(Q31:Q36)</f>
        <v>-12854</v>
      </c>
      <c r="R39" s="124">
        <f>SUM(R31:R36)</f>
        <v>907013</v>
      </c>
      <c r="S39" s="125">
        <f>SUM(S31:S36)</f>
        <v>0</v>
      </c>
      <c r="T39" s="305"/>
      <c r="U39" s="126">
        <f>SUM(U31:U36)</f>
        <v>0</v>
      </c>
      <c r="V39" s="124">
        <f>SUM(V31:V36)</f>
        <v>710885</v>
      </c>
      <c r="W39" s="125">
        <f>SUM(W31:W36)</f>
        <v>0</v>
      </c>
      <c r="X39" s="305"/>
      <c r="Y39" s="126">
        <f>SUM(Y31:Y36)</f>
        <v>0</v>
      </c>
      <c r="Z39" s="124">
        <f>SUM(Z31:Z36)</f>
        <v>710885</v>
      </c>
      <c r="AA39" s="125">
        <f>SUM(AA31:AA36)</f>
        <v>0</v>
      </c>
      <c r="AB39" s="305"/>
      <c r="AC39" s="126">
        <f>SUM(AC31:AC36)</f>
        <v>0</v>
      </c>
      <c r="AD39" s="124">
        <f>SUM(AD31:AD36)</f>
        <v>907013</v>
      </c>
      <c r="AE39" s="125">
        <f>SUM(AE31:AE36)</f>
        <v>0</v>
      </c>
      <c r="AF39" s="305"/>
      <c r="AG39" s="126">
        <f>SUM(AG31:AG36)</f>
        <v>0</v>
      </c>
      <c r="AH39" s="124">
        <f>SUM(AH31:AH36)</f>
        <v>710885</v>
      </c>
      <c r="AI39" s="125">
        <f>SUM(AI31:AI36)</f>
        <v>0</v>
      </c>
      <c r="AJ39" s="305"/>
      <c r="AK39" s="126">
        <f>SUM(AK31:AK36)</f>
        <v>0</v>
      </c>
      <c r="AL39" s="124">
        <f>SUM(AL31:AL36)</f>
        <v>710885</v>
      </c>
      <c r="AM39" s="125">
        <f>SUM(AM31:AM36)</f>
        <v>0</v>
      </c>
      <c r="AN39" s="305"/>
      <c r="AO39" s="126">
        <f>SUM(AO31:AO36)</f>
        <v>0</v>
      </c>
      <c r="AP39" s="124">
        <f>SUM(AP31:AP36)</f>
        <v>907014</v>
      </c>
      <c r="AQ39" s="125">
        <f>SUM(AQ31:AQ36)</f>
        <v>0</v>
      </c>
      <c r="AR39" s="305"/>
      <c r="AS39" s="126">
        <f>SUM(AS31:AS36)</f>
        <v>0</v>
      </c>
      <c r="AT39" s="124">
        <f>SUM(AT31:AT36)</f>
        <v>710885</v>
      </c>
      <c r="AU39" s="125">
        <f>SUM(AU31:AU36)</f>
        <v>0</v>
      </c>
      <c r="AV39" s="305"/>
      <c r="AW39" s="126">
        <f>SUM(AW31:AW36)</f>
        <v>0</v>
      </c>
      <c r="AX39" s="124">
        <f>SUM(AX31:AX36)</f>
        <v>710885</v>
      </c>
      <c r="AY39" s="125">
        <f>SUM(AY31:AY36)</f>
        <v>0</v>
      </c>
      <c r="AZ39" s="305"/>
      <c r="BA39" s="126">
        <f>SUM(BA31:BA36)</f>
        <v>0</v>
      </c>
      <c r="BB39" s="127">
        <f>SUM(BB31:BB36)</f>
        <v>0</v>
      </c>
      <c r="BC39" s="128">
        <f>SUM(BC31:BC36)</f>
        <v>0</v>
      </c>
      <c r="BD39" s="121">
        <f t="shared" si="1"/>
        <v>9935896</v>
      </c>
      <c r="BE39" s="304"/>
    </row>
    <row r="40" spans="1:57" s="9" customFormat="1" ht="15.75" thickBot="1" x14ac:dyDescent="0.3">
      <c r="A40" s="547" t="s">
        <v>101</v>
      </c>
      <c r="B40" s="548"/>
      <c r="C40" s="303"/>
      <c r="D40" s="129">
        <f>SUM(D10:D36)</f>
        <v>38195465</v>
      </c>
      <c r="E40" s="111">
        <f>SUM(E10:E36)</f>
        <v>3569271</v>
      </c>
      <c r="F40" s="112">
        <f>SUM(F10:F36)</f>
        <v>1556417</v>
      </c>
      <c r="G40" s="302"/>
      <c r="H40" s="113">
        <f>SUM(H10:H36)</f>
        <v>865447</v>
      </c>
      <c r="I40" s="111">
        <f>SUM(I10:I36)</f>
        <v>6087366</v>
      </c>
      <c r="J40" s="112">
        <f>SUM(J10:J36)</f>
        <v>2748526</v>
      </c>
      <c r="K40" s="302"/>
      <c r="L40" s="113">
        <f>SUM(L10:L36)</f>
        <v>725611</v>
      </c>
      <c r="M40" s="111">
        <f>SUM(M10:M36)</f>
        <v>1743509</v>
      </c>
      <c r="N40" s="112">
        <f>SUM(N10:N36)</f>
        <v>1743509</v>
      </c>
      <c r="O40" s="302"/>
      <c r="P40" s="113">
        <f>SUM(P10:P36)</f>
        <v>3743509</v>
      </c>
      <c r="Q40" s="113">
        <f t="shared" ref="Q40" si="2">SUM(Q10:Q36)</f>
        <v>-5351694</v>
      </c>
      <c r="R40" s="111">
        <f>SUM(R10:R36)</f>
        <v>4941654</v>
      </c>
      <c r="S40" s="112">
        <f>SUM(S10:S36)</f>
        <v>0</v>
      </c>
      <c r="T40" s="302"/>
      <c r="U40" s="113">
        <f>SUM(U10:U36)</f>
        <v>0</v>
      </c>
      <c r="V40" s="111">
        <f>SUM(V10:V36)</f>
        <v>4166066</v>
      </c>
      <c r="W40" s="112">
        <f>SUM(W10:W36)</f>
        <v>0</v>
      </c>
      <c r="X40" s="302"/>
      <c r="Y40" s="113">
        <f>SUM(Y10:Y36)</f>
        <v>0</v>
      </c>
      <c r="Z40" s="111">
        <f>SUM(Z10:Z36)</f>
        <v>745526</v>
      </c>
      <c r="AA40" s="112">
        <f>SUM(AA10:AA36)</f>
        <v>0</v>
      </c>
      <c r="AB40" s="302"/>
      <c r="AC40" s="113">
        <f>SUM(AC10:AC36)</f>
        <v>0</v>
      </c>
      <c r="AD40" s="111">
        <f>SUM(AD10:AD36)</f>
        <v>3941654</v>
      </c>
      <c r="AE40" s="112">
        <f>SUM(AE10:AE36)</f>
        <v>0</v>
      </c>
      <c r="AF40" s="302"/>
      <c r="AG40" s="113">
        <f>SUM(AG10:AG36)</f>
        <v>0</v>
      </c>
      <c r="AH40" s="111">
        <f>SUM(AH10:AH36)</f>
        <v>4413026</v>
      </c>
      <c r="AI40" s="112">
        <f>SUM(AI10:AI36)</f>
        <v>0</v>
      </c>
      <c r="AJ40" s="302"/>
      <c r="AK40" s="113">
        <f>SUM(AK10:AK36)</f>
        <v>0</v>
      </c>
      <c r="AL40" s="111">
        <f>SUM(AL10:AL36)</f>
        <v>745526</v>
      </c>
      <c r="AM40" s="112">
        <f>SUM(AM10:AM36)</f>
        <v>0</v>
      </c>
      <c r="AN40" s="302"/>
      <c r="AO40" s="113">
        <f>SUM(AO10:AO36)</f>
        <v>0</v>
      </c>
      <c r="AP40" s="111">
        <f>SUM(AP10:AP36)</f>
        <v>3623355</v>
      </c>
      <c r="AQ40" s="112">
        <f>SUM(AQ10:AQ36)</f>
        <v>0</v>
      </c>
      <c r="AR40" s="302"/>
      <c r="AS40" s="113">
        <f>SUM(AS10:AS36)</f>
        <v>0</v>
      </c>
      <c r="AT40" s="111">
        <f>SUM(AT10:AT36)</f>
        <v>6766326</v>
      </c>
      <c r="AU40" s="112">
        <f>SUM(AU10:AU36)</f>
        <v>0</v>
      </c>
      <c r="AV40" s="302"/>
      <c r="AW40" s="113">
        <f>SUM(AW10:AW36)</f>
        <v>0</v>
      </c>
      <c r="AX40" s="111">
        <f>SUM(AX10:AX36)</f>
        <v>2245526</v>
      </c>
      <c r="AY40" s="112">
        <f>SUM(AY10:AY36)</f>
        <v>0</v>
      </c>
      <c r="AZ40" s="302"/>
      <c r="BA40" s="113">
        <f>SUM(BA10:BA36)</f>
        <v>0</v>
      </c>
      <c r="BB40" s="102">
        <f>SUM(BB10:BB36)</f>
        <v>0</v>
      </c>
      <c r="BC40" s="103">
        <f>SUM(BC10:BC36)</f>
        <v>0</v>
      </c>
      <c r="BD40" s="25">
        <f>SUM(BD10:BD36)</f>
        <v>37637111</v>
      </c>
      <c r="BE40" s="301"/>
    </row>
    <row r="41" spans="1:57" ht="15.75" thickTop="1" thickBot="1" x14ac:dyDescent="0.25">
      <c r="A41" s="300"/>
      <c r="B41" s="299" t="s">
        <v>102</v>
      </c>
      <c r="C41" s="298"/>
      <c r="D41" s="297"/>
      <c r="E41" s="296">
        <f>E40</f>
        <v>3569271</v>
      </c>
      <c r="F41" s="295"/>
      <c r="G41" s="294"/>
      <c r="H41" s="293"/>
      <c r="I41" s="296">
        <f>SUM(E41,I40)</f>
        <v>9656637</v>
      </c>
      <c r="J41" s="295"/>
      <c r="K41" s="294"/>
      <c r="L41" s="293"/>
      <c r="M41" s="296">
        <f>SUM(I41,M40)</f>
        <v>11400146</v>
      </c>
      <c r="N41" s="295"/>
      <c r="O41" s="294"/>
      <c r="P41" s="293"/>
      <c r="Q41" s="462">
        <f>M41+Q40</f>
        <v>6048452</v>
      </c>
      <c r="R41" s="296">
        <f>SUM(Q41,R40)</f>
        <v>10990106</v>
      </c>
      <c r="S41" s="295"/>
      <c r="T41" s="294"/>
      <c r="U41" s="293"/>
      <c r="V41" s="296">
        <f>SUM(R41,V40)</f>
        <v>15156172</v>
      </c>
      <c r="W41" s="295"/>
      <c r="X41" s="294"/>
      <c r="Y41" s="293"/>
      <c r="Z41" s="296">
        <f>SUM(V41,Z40)</f>
        <v>15901698</v>
      </c>
      <c r="AA41" s="295"/>
      <c r="AB41" s="294"/>
      <c r="AC41" s="293"/>
      <c r="AD41" s="296">
        <f>SUM(Z41,AD40)</f>
        <v>19843352</v>
      </c>
      <c r="AE41" s="295"/>
      <c r="AF41" s="294"/>
      <c r="AG41" s="293"/>
      <c r="AH41" s="296">
        <f>SUM(AD41,AH40)</f>
        <v>24256378</v>
      </c>
      <c r="AI41" s="295"/>
      <c r="AJ41" s="294"/>
      <c r="AK41" s="293"/>
      <c r="AL41" s="296">
        <f>SUM(AH41,AL40)</f>
        <v>25001904</v>
      </c>
      <c r="AM41" s="295"/>
      <c r="AN41" s="294"/>
      <c r="AO41" s="293"/>
      <c r="AP41" s="296">
        <f>SUM(AL41,AP40)</f>
        <v>28625259</v>
      </c>
      <c r="AQ41" s="295"/>
      <c r="AR41" s="294"/>
      <c r="AS41" s="293"/>
      <c r="AT41" s="296">
        <f>SUM(AP41,AT40)</f>
        <v>35391585</v>
      </c>
      <c r="AU41" s="295"/>
      <c r="AV41" s="294"/>
      <c r="AW41" s="293"/>
      <c r="AX41" s="296">
        <f>SUM(AT41,AX40)</f>
        <v>37637111</v>
      </c>
      <c r="AY41" s="295"/>
      <c r="AZ41" s="294"/>
      <c r="BA41" s="293"/>
      <c r="BB41" s="293"/>
      <c r="BC41" s="293"/>
      <c r="BD41" s="284"/>
    </row>
    <row r="42" spans="1:57" ht="15" thickTop="1" x14ac:dyDescent="0.2">
      <c r="A42" s="292"/>
      <c r="B42" s="291" t="s">
        <v>103</v>
      </c>
      <c r="C42" s="290"/>
      <c r="D42" s="289"/>
      <c r="E42" s="288"/>
      <c r="F42" s="286">
        <f>F40</f>
        <v>1556417</v>
      </c>
      <c r="G42" s="287"/>
      <c r="H42" s="285"/>
      <c r="I42" s="288"/>
      <c r="J42" s="286">
        <f>SUM(F42,J40)</f>
        <v>4304943</v>
      </c>
      <c r="K42" s="287"/>
      <c r="L42" s="285"/>
      <c r="M42" s="288"/>
      <c r="N42" s="286">
        <f>SUM(J42,N40)</f>
        <v>6048452</v>
      </c>
      <c r="O42" s="287"/>
      <c r="P42" s="285"/>
      <c r="Q42" s="461"/>
      <c r="R42" s="288"/>
      <c r="S42" s="286">
        <f>SUM(N42,S40)</f>
        <v>6048452</v>
      </c>
      <c r="T42" s="287"/>
      <c r="U42" s="285"/>
      <c r="V42" s="288"/>
      <c r="W42" s="286">
        <f>SUM(S42,W40)</f>
        <v>6048452</v>
      </c>
      <c r="X42" s="287"/>
      <c r="Y42" s="285"/>
      <c r="Z42" s="288"/>
      <c r="AA42" s="286">
        <f>SUM(W42,AA40)</f>
        <v>6048452</v>
      </c>
      <c r="AB42" s="287"/>
      <c r="AC42" s="285"/>
      <c r="AD42" s="288"/>
      <c r="AE42" s="286">
        <f>SUM(AA42,AE40)</f>
        <v>6048452</v>
      </c>
      <c r="AF42" s="287"/>
      <c r="AG42" s="285"/>
      <c r="AH42" s="288"/>
      <c r="AI42" s="286">
        <f>SUM(AE42,AI40)</f>
        <v>6048452</v>
      </c>
      <c r="AJ42" s="287"/>
      <c r="AK42" s="285"/>
      <c r="AL42" s="288"/>
      <c r="AM42" s="286">
        <f>SUM(AI42,AM40)</f>
        <v>6048452</v>
      </c>
      <c r="AN42" s="287"/>
      <c r="AO42" s="285"/>
      <c r="AP42" s="288"/>
      <c r="AQ42" s="286">
        <f>SUM(AM42,AQ40)</f>
        <v>6048452</v>
      </c>
      <c r="AR42" s="287"/>
      <c r="AS42" s="285"/>
      <c r="AT42" s="288"/>
      <c r="AU42" s="286">
        <f>SUM(AQ42,AU40)</f>
        <v>6048452</v>
      </c>
      <c r="AV42" s="287"/>
      <c r="AW42" s="285"/>
      <c r="AX42" s="288"/>
      <c r="AY42" s="286">
        <f>+AU42+AY40</f>
        <v>6048452</v>
      </c>
      <c r="AZ42" s="287"/>
      <c r="BA42" s="285"/>
      <c r="BB42" s="286">
        <f>AY42+BB40</f>
        <v>6048452</v>
      </c>
      <c r="BC42" s="285"/>
      <c r="BD42" s="284"/>
    </row>
    <row r="43" spans="1:57" ht="15" thickBot="1" x14ac:dyDescent="0.25">
      <c r="A43" s="283"/>
      <c r="B43" s="282" t="s">
        <v>104</v>
      </c>
      <c r="C43" s="281"/>
      <c r="D43" s="280"/>
      <c r="E43" s="279"/>
      <c r="F43" s="277"/>
      <c r="G43" s="278"/>
      <c r="H43" s="276">
        <f>H40</f>
        <v>865447</v>
      </c>
      <c r="I43" s="279"/>
      <c r="J43" s="277"/>
      <c r="K43" s="278"/>
      <c r="L43" s="276">
        <f>SUM(H43,L40)</f>
        <v>1591058</v>
      </c>
      <c r="M43" s="279"/>
      <c r="N43" s="277"/>
      <c r="O43" s="278"/>
      <c r="P43" s="276">
        <f>SUM(L43,P40)</f>
        <v>5334567</v>
      </c>
      <c r="Q43" s="462"/>
      <c r="R43" s="279"/>
      <c r="S43" s="277"/>
      <c r="T43" s="278"/>
      <c r="U43" s="276">
        <f>SUM(P43,U40)</f>
        <v>5334567</v>
      </c>
      <c r="V43" s="279"/>
      <c r="W43" s="277"/>
      <c r="X43" s="278"/>
      <c r="Y43" s="276">
        <f>SUM(U43,Y40)</f>
        <v>5334567</v>
      </c>
      <c r="Z43" s="279"/>
      <c r="AA43" s="277"/>
      <c r="AB43" s="278"/>
      <c r="AC43" s="276">
        <f>SUM(Y43,AC40)</f>
        <v>5334567</v>
      </c>
      <c r="AD43" s="279"/>
      <c r="AE43" s="277"/>
      <c r="AF43" s="278"/>
      <c r="AG43" s="276">
        <f>SUM(AC43,AG40)</f>
        <v>5334567</v>
      </c>
      <c r="AH43" s="279"/>
      <c r="AI43" s="277"/>
      <c r="AJ43" s="278"/>
      <c r="AK43" s="276">
        <f>SUM(AG43,AK40)</f>
        <v>5334567</v>
      </c>
      <c r="AL43" s="279"/>
      <c r="AM43" s="277"/>
      <c r="AN43" s="278"/>
      <c r="AO43" s="276">
        <f>SUM(AK43,AO40)</f>
        <v>5334567</v>
      </c>
      <c r="AP43" s="279"/>
      <c r="AQ43" s="277"/>
      <c r="AR43" s="278"/>
      <c r="AS43" s="276">
        <f>SUM(AO43,AS40)</f>
        <v>5334567</v>
      </c>
      <c r="AT43" s="279"/>
      <c r="AU43" s="277"/>
      <c r="AV43" s="278"/>
      <c r="AW43" s="276">
        <f>SUM(AS43,AW40)</f>
        <v>5334567</v>
      </c>
      <c r="AX43" s="279"/>
      <c r="AY43" s="277"/>
      <c r="AZ43" s="278"/>
      <c r="BA43" s="276">
        <f>SUM(AW43,BA40)</f>
        <v>5334567</v>
      </c>
      <c r="BB43" s="277"/>
      <c r="BC43" s="276">
        <f>SUM(BA43,BC40)</f>
        <v>5334567</v>
      </c>
      <c r="BD43" s="218"/>
    </row>
    <row r="44" spans="1:57" ht="15" customHeight="1" thickTop="1" x14ac:dyDescent="0.4">
      <c r="E44" s="540"/>
      <c r="F44" s="541"/>
      <c r="G44" s="541"/>
      <c r="H44" s="542"/>
      <c r="I44" s="540"/>
      <c r="J44" s="541"/>
      <c r="K44" s="541"/>
      <c r="L44" s="542"/>
      <c r="M44" s="540"/>
      <c r="N44" s="541"/>
      <c r="O44" s="541"/>
      <c r="P44" s="542"/>
      <c r="Q44" s="454"/>
      <c r="R44" s="540"/>
      <c r="S44" s="541"/>
      <c r="T44" s="541"/>
      <c r="U44" s="542"/>
      <c r="V44" s="540"/>
      <c r="W44" s="541"/>
      <c r="X44" s="541"/>
      <c r="Y44" s="542"/>
      <c r="Z44" s="540"/>
      <c r="AA44" s="541"/>
      <c r="AB44" s="541"/>
      <c r="AC44" s="542"/>
      <c r="AD44" s="540"/>
      <c r="AE44" s="541"/>
      <c r="AF44" s="541"/>
      <c r="AG44" s="542"/>
      <c r="AH44" s="540"/>
      <c r="AI44" s="541"/>
      <c r="AJ44" s="541"/>
      <c r="AK44" s="542"/>
      <c r="AL44" s="540"/>
      <c r="AM44" s="541"/>
      <c r="AN44" s="541"/>
      <c r="AO44" s="542"/>
      <c r="AP44" s="540"/>
      <c r="AQ44" s="541"/>
      <c r="AR44" s="541"/>
      <c r="AS44" s="542"/>
      <c r="AT44" s="540"/>
      <c r="AU44" s="541"/>
      <c r="AV44" s="541"/>
      <c r="AW44" s="542"/>
      <c r="AX44" s="540"/>
      <c r="AY44" s="541"/>
      <c r="AZ44" s="541"/>
      <c r="BA44" s="542"/>
      <c r="BB44" s="152"/>
      <c r="BC44" s="545"/>
    </row>
    <row r="45" spans="1:57" ht="15" customHeight="1" thickBot="1" x14ac:dyDescent="0.45">
      <c r="E45" s="543"/>
      <c r="F45" s="543"/>
      <c r="G45" s="543"/>
      <c r="H45" s="544"/>
      <c r="I45" s="543"/>
      <c r="J45" s="543"/>
      <c r="K45" s="543"/>
      <c r="L45" s="544"/>
      <c r="M45" s="543"/>
      <c r="N45" s="543"/>
      <c r="O45" s="543"/>
      <c r="P45" s="544"/>
      <c r="Q45" s="455"/>
      <c r="R45" s="543"/>
      <c r="S45" s="543"/>
      <c r="T45" s="543"/>
      <c r="U45" s="544"/>
      <c r="V45" s="543"/>
      <c r="W45" s="543"/>
      <c r="X45" s="543"/>
      <c r="Y45" s="544"/>
      <c r="Z45" s="543"/>
      <c r="AA45" s="543"/>
      <c r="AB45" s="543"/>
      <c r="AC45" s="544"/>
      <c r="AD45" s="543"/>
      <c r="AE45" s="543"/>
      <c r="AF45" s="543"/>
      <c r="AG45" s="544"/>
      <c r="AH45" s="543"/>
      <c r="AI45" s="543"/>
      <c r="AJ45" s="543"/>
      <c r="AK45" s="544"/>
      <c r="AL45" s="543"/>
      <c r="AM45" s="543"/>
      <c r="AN45" s="543"/>
      <c r="AO45" s="544"/>
      <c r="AP45" s="543"/>
      <c r="AQ45" s="543"/>
      <c r="AR45" s="543"/>
      <c r="AS45" s="544"/>
      <c r="AT45" s="543"/>
      <c r="AU45" s="543"/>
      <c r="AV45" s="543"/>
      <c r="AW45" s="544"/>
      <c r="AX45" s="543"/>
      <c r="AY45" s="543"/>
      <c r="AZ45" s="543"/>
      <c r="BA45" s="544"/>
      <c r="BB45" s="153"/>
      <c r="BC45" s="546"/>
    </row>
    <row r="46" spans="1:57" x14ac:dyDescent="0.2">
      <c r="U46" s="218"/>
    </row>
    <row r="48" spans="1:57" x14ac:dyDescent="0.2">
      <c r="D48" s="275"/>
      <c r="E48" s="218"/>
    </row>
    <row r="49" spans="5:5" x14ac:dyDescent="0.2">
      <c r="E49" s="218"/>
    </row>
    <row r="50" spans="5:5" x14ac:dyDescent="0.2">
      <c r="E50" s="218"/>
    </row>
    <row r="51" spans="5:5" x14ac:dyDescent="0.2">
      <c r="E51" s="218"/>
    </row>
    <row r="52" spans="5:5" x14ac:dyDescent="0.2">
      <c r="E52" s="218"/>
    </row>
    <row r="53" spans="5:5" x14ac:dyDescent="0.2">
      <c r="E53" s="218"/>
    </row>
    <row r="54" spans="5:5" x14ac:dyDescent="0.2">
      <c r="E54" s="218"/>
    </row>
    <row r="55" spans="5:5" x14ac:dyDescent="0.2">
      <c r="E55" s="218"/>
    </row>
    <row r="56" spans="5:5" x14ac:dyDescent="0.2">
      <c r="E56" s="218"/>
    </row>
  </sheetData>
  <autoFilter ref="A9:BE45" xr:uid="{20D189A2-C5E2-4F44-B326-EA17F866D0B3}"/>
  <mergeCells count="71">
    <mergeCell ref="E3:H4"/>
    <mergeCell ref="I3:L4"/>
    <mergeCell ref="M3:P4"/>
    <mergeCell ref="R3:U4"/>
    <mergeCell ref="V3:Y4"/>
    <mergeCell ref="Q3:Q9"/>
    <mergeCell ref="U5:U9"/>
    <mergeCell ref="V5:V9"/>
    <mergeCell ref="W5:W9"/>
    <mergeCell ref="Y5:Y9"/>
    <mergeCell ref="Z3:AC4"/>
    <mergeCell ref="AD3:AG4"/>
    <mergeCell ref="AH3:AK4"/>
    <mergeCell ref="AL3:AO4"/>
    <mergeCell ref="AP3:AS4"/>
    <mergeCell ref="AT3:AW4"/>
    <mergeCell ref="AX3:BA4"/>
    <mergeCell ref="BB3:BC4"/>
    <mergeCell ref="C5:C9"/>
    <mergeCell ref="D5:D9"/>
    <mergeCell ref="E5:E9"/>
    <mergeCell ref="F5:F9"/>
    <mergeCell ref="H5:H9"/>
    <mergeCell ref="I5:I9"/>
    <mergeCell ref="J5:J9"/>
    <mergeCell ref="L5:L9"/>
    <mergeCell ref="M5:M9"/>
    <mergeCell ref="N5:N9"/>
    <mergeCell ref="P5:P9"/>
    <mergeCell ref="R5:R9"/>
    <mergeCell ref="S5:S9"/>
    <mergeCell ref="Z5:Z9"/>
    <mergeCell ref="AI5:AI9"/>
    <mergeCell ref="AK5:AK9"/>
    <mergeCell ref="AL5:AL9"/>
    <mergeCell ref="AM5:AM9"/>
    <mergeCell ref="AA5:AA9"/>
    <mergeCell ref="AC5:AC9"/>
    <mergeCell ref="AD5:AD9"/>
    <mergeCell ref="AE5:AE9"/>
    <mergeCell ref="AG5:AG9"/>
    <mergeCell ref="A6:B6"/>
    <mergeCell ref="A7:B7"/>
    <mergeCell ref="BB5:BB9"/>
    <mergeCell ref="BC5:BC9"/>
    <mergeCell ref="BD5:BD9"/>
    <mergeCell ref="AU5:AU9"/>
    <mergeCell ref="AW5:AW9"/>
    <mergeCell ref="AX5:AX9"/>
    <mergeCell ref="AY5:AY9"/>
    <mergeCell ref="BA5:BA9"/>
    <mergeCell ref="AO5:AO9"/>
    <mergeCell ref="AP5:AP9"/>
    <mergeCell ref="AQ5:AQ9"/>
    <mergeCell ref="AS5:AS9"/>
    <mergeCell ref="AT5:AT9"/>
    <mergeCell ref="AH5:AH9"/>
    <mergeCell ref="A40:B40"/>
    <mergeCell ref="E44:H45"/>
    <mergeCell ref="I44:L45"/>
    <mergeCell ref="M44:P45"/>
    <mergeCell ref="R44:U45"/>
    <mergeCell ref="V44:Y45"/>
    <mergeCell ref="AX44:BA45"/>
    <mergeCell ref="BC44:BC45"/>
    <mergeCell ref="Z44:AC45"/>
    <mergeCell ref="AD44:AG45"/>
    <mergeCell ref="AH44:AK45"/>
    <mergeCell ref="AL44:AO45"/>
    <mergeCell ref="AP44:AS45"/>
    <mergeCell ref="AT44:AW45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0E7D1-2BEB-473B-BB5F-08FF35F82E5B}">
  <dimension ref="A6:BH62"/>
  <sheetViews>
    <sheetView topLeftCell="A12" zoomScaleNormal="100" workbookViewId="0">
      <pane xSplit="3" topLeftCell="M1" activePane="topRight" state="frozen"/>
      <selection activeCell="A4" sqref="A4"/>
      <selection pane="topRight" activeCell="R37" sqref="R37"/>
    </sheetView>
  </sheetViews>
  <sheetFormatPr defaultColWidth="9.140625" defaultRowHeight="14.25" x14ac:dyDescent="0.2"/>
  <cols>
    <col min="1" max="1" width="64.42578125" style="216" bestFit="1" customWidth="1"/>
    <col min="2" max="2" width="17.85546875" style="219" customWidth="1"/>
    <col min="3" max="5" width="17.85546875" style="218" customWidth="1"/>
    <col min="6" max="7" width="16.28515625" style="217" customWidth="1"/>
    <col min="8" max="8" width="16.28515625" style="217" hidden="1" customWidth="1"/>
    <col min="9" max="11" width="16.28515625" style="217" customWidth="1"/>
    <col min="12" max="12" width="16.28515625" style="217" hidden="1" customWidth="1"/>
    <col min="13" max="15" width="16.28515625" style="217" customWidth="1"/>
    <col min="16" max="16" width="16.28515625" style="217" hidden="1" customWidth="1"/>
    <col min="17" max="20" width="16.28515625" style="217" customWidth="1"/>
    <col min="21" max="21" width="16.28515625" style="217" hidden="1" customWidth="1"/>
    <col min="22" max="24" width="16.28515625" style="217" customWidth="1"/>
    <col min="25" max="25" width="16.28515625" style="217" hidden="1" customWidth="1"/>
    <col min="26" max="28" width="16.28515625" style="217" customWidth="1"/>
    <col min="29" max="29" width="16.28515625" style="217" hidden="1" customWidth="1"/>
    <col min="30" max="32" width="16.28515625" style="217" customWidth="1"/>
    <col min="33" max="33" width="16.28515625" style="217" hidden="1" customWidth="1"/>
    <col min="34" max="36" width="16.28515625" style="217" customWidth="1"/>
    <col min="37" max="37" width="16.28515625" style="217" hidden="1" customWidth="1"/>
    <col min="38" max="40" width="16.28515625" style="217" customWidth="1"/>
    <col min="41" max="41" width="16.28515625" style="217" hidden="1" customWidth="1"/>
    <col min="42" max="44" width="16.28515625" style="217" customWidth="1"/>
    <col min="45" max="45" width="16.28515625" style="217" hidden="1" customWidth="1"/>
    <col min="46" max="48" width="16.28515625" style="217" customWidth="1"/>
    <col min="49" max="49" width="16.28515625" style="217" hidden="1" customWidth="1"/>
    <col min="50" max="52" width="16.28515625" style="217" customWidth="1"/>
    <col min="53" max="53" width="16.28515625" style="217" hidden="1" customWidth="1"/>
    <col min="54" max="57" width="16.28515625" style="217" customWidth="1"/>
    <col min="58" max="58" width="16.85546875" style="217" bestFit="1" customWidth="1"/>
    <col min="59" max="60" width="16.28515625" style="217" customWidth="1"/>
    <col min="61" max="16384" width="9.140625" style="216"/>
  </cols>
  <sheetData>
    <row r="6" spans="1:60" ht="15.75" x14ac:dyDescent="0.25">
      <c r="A6" s="151" t="s">
        <v>3</v>
      </c>
      <c r="B6" s="273"/>
      <c r="C6" s="68"/>
      <c r="D6" s="68"/>
      <c r="E6" s="68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456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1"/>
      <c r="AG6" s="151"/>
      <c r="AH6" s="151"/>
      <c r="AI6" s="151"/>
      <c r="AJ6" s="151"/>
      <c r="AK6" s="151"/>
      <c r="AL6" s="151"/>
      <c r="AM6" s="151"/>
      <c r="AN6" s="151"/>
      <c r="AO6" s="151"/>
      <c r="AP6" s="151"/>
      <c r="AQ6" s="151"/>
      <c r="AR6" s="151"/>
      <c r="AS6" s="151"/>
      <c r="AT6" s="151"/>
      <c r="AU6" s="151"/>
      <c r="AV6" s="151"/>
      <c r="AW6" s="151"/>
      <c r="AX6" s="151"/>
      <c r="AY6" s="151"/>
      <c r="AZ6" s="151"/>
      <c r="BA6" s="151"/>
      <c r="BB6" s="151"/>
      <c r="BC6" s="151"/>
      <c r="BD6" s="151"/>
      <c r="BE6" s="151"/>
      <c r="BF6" s="151"/>
      <c r="BG6" s="151"/>
      <c r="BH6" s="151"/>
    </row>
    <row r="7" spans="1:60" ht="15.75" x14ac:dyDescent="0.25">
      <c r="A7" s="6" t="s">
        <v>168</v>
      </c>
      <c r="B7" s="272"/>
      <c r="C7" s="69"/>
      <c r="D7" s="69"/>
      <c r="E7" s="69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457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</row>
    <row r="8" spans="1:60" ht="15" thickBot="1" x14ac:dyDescent="0.25">
      <c r="A8" s="271"/>
      <c r="B8" s="270"/>
      <c r="C8" s="269"/>
      <c r="D8" s="269"/>
      <c r="E8" s="269"/>
    </row>
    <row r="9" spans="1:60" ht="15" customHeight="1" x14ac:dyDescent="0.25">
      <c r="A9" s="70"/>
      <c r="B9" s="599" t="s">
        <v>167</v>
      </c>
      <c r="C9" s="601" t="s">
        <v>166</v>
      </c>
      <c r="D9" s="602"/>
      <c r="E9" s="603"/>
      <c r="F9" s="596" t="s">
        <v>143</v>
      </c>
      <c r="G9" s="587"/>
      <c r="H9" s="588"/>
      <c r="I9" s="589"/>
      <c r="J9" s="583" t="s">
        <v>144</v>
      </c>
      <c r="K9" s="584"/>
      <c r="L9" s="585"/>
      <c r="M9" s="590"/>
      <c r="N9" s="586" t="s">
        <v>145</v>
      </c>
      <c r="O9" s="587"/>
      <c r="P9" s="588"/>
      <c r="Q9" s="589"/>
      <c r="R9" s="597" t="s">
        <v>219</v>
      </c>
      <c r="S9" s="583" t="s">
        <v>146</v>
      </c>
      <c r="T9" s="584"/>
      <c r="U9" s="585"/>
      <c r="V9" s="584"/>
      <c r="W9" s="596" t="s">
        <v>147</v>
      </c>
      <c r="X9" s="587"/>
      <c r="Y9" s="588"/>
      <c r="Z9" s="589"/>
      <c r="AA9" s="583" t="s">
        <v>148</v>
      </c>
      <c r="AB9" s="584"/>
      <c r="AC9" s="585"/>
      <c r="AD9" s="590"/>
      <c r="AE9" s="586" t="s">
        <v>149</v>
      </c>
      <c r="AF9" s="587"/>
      <c r="AG9" s="588"/>
      <c r="AH9" s="589"/>
      <c r="AI9" s="583" t="s">
        <v>150</v>
      </c>
      <c r="AJ9" s="584"/>
      <c r="AK9" s="585"/>
      <c r="AL9" s="590"/>
      <c r="AM9" s="586" t="s">
        <v>151</v>
      </c>
      <c r="AN9" s="587"/>
      <c r="AO9" s="588"/>
      <c r="AP9" s="589"/>
      <c r="AQ9" s="583" t="s">
        <v>152</v>
      </c>
      <c r="AR9" s="584"/>
      <c r="AS9" s="585"/>
      <c r="AT9" s="590"/>
      <c r="AU9" s="586" t="s">
        <v>153</v>
      </c>
      <c r="AV9" s="587"/>
      <c r="AW9" s="588"/>
      <c r="AX9" s="589"/>
      <c r="AY9" s="583" t="s">
        <v>154</v>
      </c>
      <c r="AZ9" s="584"/>
      <c r="BA9" s="585"/>
      <c r="BB9" s="590"/>
      <c r="BC9" s="591" t="s">
        <v>165</v>
      </c>
      <c r="BD9" s="592"/>
      <c r="BE9" s="593" t="s">
        <v>37</v>
      </c>
      <c r="BF9" s="594"/>
      <c r="BG9" s="594"/>
      <c r="BH9" s="595"/>
    </row>
    <row r="10" spans="1:60" s="268" customFormat="1" ht="60.75" thickBot="1" x14ac:dyDescent="0.3">
      <c r="A10" s="71" t="s">
        <v>105</v>
      </c>
      <c r="B10" s="600"/>
      <c r="C10" s="360" t="s">
        <v>106</v>
      </c>
      <c r="D10" s="358" t="s">
        <v>164</v>
      </c>
      <c r="E10" s="359" t="s">
        <v>107</v>
      </c>
      <c r="F10" s="83" t="s">
        <v>19</v>
      </c>
      <c r="G10" s="65" t="s">
        <v>35</v>
      </c>
      <c r="H10" s="140"/>
      <c r="I10" s="66" t="s">
        <v>36</v>
      </c>
      <c r="J10" s="64" t="s">
        <v>19</v>
      </c>
      <c r="K10" s="65" t="s">
        <v>35</v>
      </c>
      <c r="L10" s="140"/>
      <c r="M10" s="66" t="s">
        <v>36</v>
      </c>
      <c r="N10" s="83" t="s">
        <v>19</v>
      </c>
      <c r="O10" s="65" t="s">
        <v>35</v>
      </c>
      <c r="P10" s="140"/>
      <c r="Q10" s="66" t="s">
        <v>36</v>
      </c>
      <c r="R10" s="598"/>
      <c r="S10" s="83" t="s">
        <v>19</v>
      </c>
      <c r="T10" s="65" t="s">
        <v>35</v>
      </c>
      <c r="U10" s="140"/>
      <c r="V10" s="144" t="s">
        <v>36</v>
      </c>
      <c r="W10" s="83" t="s">
        <v>19</v>
      </c>
      <c r="X10" s="65" t="s">
        <v>35</v>
      </c>
      <c r="Y10" s="140"/>
      <c r="Z10" s="66" t="s">
        <v>36</v>
      </c>
      <c r="AA10" s="83" t="s">
        <v>19</v>
      </c>
      <c r="AB10" s="65" t="s">
        <v>35</v>
      </c>
      <c r="AC10" s="140"/>
      <c r="AD10" s="66" t="s">
        <v>36</v>
      </c>
      <c r="AE10" s="83" t="s">
        <v>19</v>
      </c>
      <c r="AF10" s="65" t="s">
        <v>35</v>
      </c>
      <c r="AG10" s="140"/>
      <c r="AH10" s="66" t="s">
        <v>36</v>
      </c>
      <c r="AI10" s="64" t="s">
        <v>19</v>
      </c>
      <c r="AJ10" s="65" t="s">
        <v>35</v>
      </c>
      <c r="AK10" s="140"/>
      <c r="AL10" s="66" t="s">
        <v>36</v>
      </c>
      <c r="AM10" s="64" t="s">
        <v>19</v>
      </c>
      <c r="AN10" s="65" t="s">
        <v>35</v>
      </c>
      <c r="AO10" s="140"/>
      <c r="AP10" s="66" t="s">
        <v>36</v>
      </c>
      <c r="AQ10" s="64" t="s">
        <v>19</v>
      </c>
      <c r="AR10" s="65" t="s">
        <v>35</v>
      </c>
      <c r="AS10" s="140"/>
      <c r="AT10" s="66" t="s">
        <v>36</v>
      </c>
      <c r="AU10" s="64" t="s">
        <v>19</v>
      </c>
      <c r="AV10" s="65" t="s">
        <v>35</v>
      </c>
      <c r="AW10" s="140"/>
      <c r="AX10" s="66" t="s">
        <v>36</v>
      </c>
      <c r="AY10" s="64" t="s">
        <v>19</v>
      </c>
      <c r="AZ10" s="65" t="s">
        <v>35</v>
      </c>
      <c r="BA10" s="140"/>
      <c r="BB10" s="66" t="s">
        <v>36</v>
      </c>
      <c r="BC10" s="130" t="s">
        <v>85</v>
      </c>
      <c r="BD10" s="131" t="s">
        <v>86</v>
      </c>
      <c r="BE10" s="58" t="s">
        <v>163</v>
      </c>
      <c r="BF10" s="58" t="s">
        <v>108</v>
      </c>
      <c r="BG10" s="55" t="s">
        <v>109</v>
      </c>
      <c r="BH10" s="59" t="s">
        <v>110</v>
      </c>
    </row>
    <row r="11" spans="1:60" s="54" customFormat="1" ht="15.75" thickBot="1" x14ac:dyDescent="0.3">
      <c r="A11" s="72" t="s">
        <v>111</v>
      </c>
      <c r="B11" s="267"/>
      <c r="C11" s="85">
        <f>SUM(C12)</f>
        <v>1413950.7307617604</v>
      </c>
      <c r="D11" s="85">
        <f>SUM(D12)</f>
        <v>0</v>
      </c>
      <c r="E11" s="85">
        <f>SUM(E12)</f>
        <v>1413950.7307617604</v>
      </c>
      <c r="F11" s="75">
        <f>SUM(F12)</f>
        <v>0</v>
      </c>
      <c r="G11" s="56">
        <f>SUM(G12)</f>
        <v>0</v>
      </c>
      <c r="H11" s="141" t="e">
        <f>SUM(H12,#REF!)</f>
        <v>#REF!</v>
      </c>
      <c r="I11" s="61">
        <f>SUM(I12)</f>
        <v>0</v>
      </c>
      <c r="J11" s="75">
        <f>SUM(J12)</f>
        <v>346738.65375</v>
      </c>
      <c r="K11" s="56">
        <f>SUM(K12)</f>
        <v>1217.22</v>
      </c>
      <c r="L11" s="141" t="e">
        <f>SUM(L12,#REF!)</f>
        <v>#REF!</v>
      </c>
      <c r="M11" s="61">
        <f>SUM(M12)</f>
        <v>1217.22</v>
      </c>
      <c r="N11" s="75">
        <f>SUM(N12)</f>
        <v>0</v>
      </c>
      <c r="O11" s="56">
        <f>SUM(O12)</f>
        <v>0</v>
      </c>
      <c r="P11" s="141" t="e">
        <f>SUM(P12,#REF!)</f>
        <v>#REF!</v>
      </c>
      <c r="Q11" s="61">
        <f>SUM(Q12)</f>
        <v>0</v>
      </c>
      <c r="R11" s="459">
        <f>SUM(R12)</f>
        <v>-345521.43375000003</v>
      </c>
      <c r="S11" s="75">
        <f>SUM(S12)</f>
        <v>680438.52644043998</v>
      </c>
      <c r="T11" s="56">
        <f>SUM(T12)</f>
        <v>0</v>
      </c>
      <c r="U11" s="141" t="e">
        <f>SUM(U12,#REF!)</f>
        <v>#REF!</v>
      </c>
      <c r="V11" s="61">
        <f>SUM(V12)</f>
        <v>0</v>
      </c>
      <c r="W11" s="75">
        <f>SUM(W12)</f>
        <v>18570.590000000004</v>
      </c>
      <c r="X11" s="56">
        <f>SUM(X12)</f>
        <v>0</v>
      </c>
      <c r="Y11" s="141" t="e">
        <f>SUM(Y12,#REF!)</f>
        <v>#REF!</v>
      </c>
      <c r="Z11" s="61">
        <f>SUM(Z12)</f>
        <v>0</v>
      </c>
      <c r="AA11" s="75">
        <f>SUM(AA12)</f>
        <v>0</v>
      </c>
      <c r="AB11" s="56">
        <f>SUM(AB12)</f>
        <v>0</v>
      </c>
      <c r="AC11" s="141" t="e">
        <f>SUM(AC12,#REF!)</f>
        <v>#REF!</v>
      </c>
      <c r="AD11" s="61">
        <f>SUM(AD12)</f>
        <v>0</v>
      </c>
      <c r="AE11" s="75">
        <f>SUM(AE12)</f>
        <v>334917.09269044001</v>
      </c>
      <c r="AF11" s="56">
        <f>SUM(AF12)</f>
        <v>0</v>
      </c>
      <c r="AG11" s="141" t="e">
        <f>SUM(AG12,#REF!)</f>
        <v>#REF!</v>
      </c>
      <c r="AH11" s="61">
        <f>SUM(AH12)</f>
        <v>0</v>
      </c>
      <c r="AI11" s="75">
        <f>SUM(AI12)</f>
        <v>18570.590000000004</v>
      </c>
      <c r="AJ11" s="56">
        <f>SUM(AJ12)</f>
        <v>0</v>
      </c>
      <c r="AK11" s="141" t="e">
        <f>SUM(AK12,#REF!)</f>
        <v>#REF!</v>
      </c>
      <c r="AL11" s="61">
        <f>SUM(AL12)</f>
        <v>0</v>
      </c>
      <c r="AM11" s="75">
        <f>SUM(AM12)</f>
        <v>0</v>
      </c>
      <c r="AN11" s="56">
        <f>SUM(AN12)</f>
        <v>0</v>
      </c>
      <c r="AO11" s="141" t="e">
        <f>SUM(AO12,#REF!)</f>
        <v>#REF!</v>
      </c>
      <c r="AP11" s="61">
        <f>SUM(AP12)</f>
        <v>0</v>
      </c>
      <c r="AQ11" s="75">
        <f>SUM(AQ12)</f>
        <v>334917.09269044001</v>
      </c>
      <c r="AR11" s="56">
        <f>SUM(AR12)</f>
        <v>0</v>
      </c>
      <c r="AS11" s="141" t="e">
        <f>SUM(AS12,#REF!)</f>
        <v>#REF!</v>
      </c>
      <c r="AT11" s="61">
        <f>SUM(AT12)</f>
        <v>0</v>
      </c>
      <c r="AU11" s="75">
        <f>SUM(AU12)</f>
        <v>18570.590000000004</v>
      </c>
      <c r="AV11" s="56">
        <f>SUM(AV12)</f>
        <v>0</v>
      </c>
      <c r="AW11" s="141" t="e">
        <f>SUM(AW12,#REF!)</f>
        <v>#REF!</v>
      </c>
      <c r="AX11" s="61">
        <f>SUM(AX12)</f>
        <v>0</v>
      </c>
      <c r="AY11" s="75">
        <f>SUM(AY12)</f>
        <v>352270.46769044007</v>
      </c>
      <c r="AZ11" s="56">
        <f>SUM(AZ12)</f>
        <v>0</v>
      </c>
      <c r="BA11" s="141" t="e">
        <f>SUM(BA12,#REF!)</f>
        <v>#REF!</v>
      </c>
      <c r="BB11" s="61">
        <f>SUM(BB12)</f>
        <v>0</v>
      </c>
      <c r="BC11" s="105">
        <f>SUM(BC12,BC38,BC42,BC44)</f>
        <v>0</v>
      </c>
      <c r="BD11" s="98">
        <f>SUM(BD12,BD38,BD42,BD44)</f>
        <v>0</v>
      </c>
      <c r="BE11" s="60">
        <f>SUM(BE12+BE38+BE42)</f>
        <v>2537105.0532617606</v>
      </c>
      <c r="BF11" s="60">
        <f>SUM(BF12,BF38,BF42,BF44)</f>
        <v>62520.350000000013</v>
      </c>
      <c r="BG11" s="56">
        <f>SUM(BG12,BG38,BG42,BG44)</f>
        <v>62520.35</v>
      </c>
      <c r="BH11" s="61">
        <f>SUM(BH12,BH38,BH42,BH44)</f>
        <v>41918.11</v>
      </c>
    </row>
    <row r="12" spans="1:60" s="9" customFormat="1" ht="15.75" thickBot="1" x14ac:dyDescent="0.3">
      <c r="A12" s="266" t="s">
        <v>162</v>
      </c>
      <c r="B12" s="263"/>
      <c r="C12" s="265">
        <f t="shared" ref="C12:AI12" si="0">SUM(C13:C37)</f>
        <v>1413950.7307617604</v>
      </c>
      <c r="D12" s="265">
        <f t="shared" si="0"/>
        <v>0</v>
      </c>
      <c r="E12" s="265">
        <f t="shared" si="0"/>
        <v>1413950.7307617604</v>
      </c>
      <c r="F12" s="84">
        <f t="shared" si="0"/>
        <v>0</v>
      </c>
      <c r="G12" s="57">
        <f t="shared" si="0"/>
        <v>0</v>
      </c>
      <c r="H12" s="143">
        <f t="shared" si="0"/>
        <v>0</v>
      </c>
      <c r="I12" s="63">
        <f t="shared" si="0"/>
        <v>0</v>
      </c>
      <c r="J12" s="84">
        <f t="shared" si="0"/>
        <v>346738.65375</v>
      </c>
      <c r="K12" s="57">
        <f t="shared" si="0"/>
        <v>1217.22</v>
      </c>
      <c r="L12" s="143">
        <f t="shared" si="0"/>
        <v>0</v>
      </c>
      <c r="M12" s="63">
        <f t="shared" si="0"/>
        <v>1217.22</v>
      </c>
      <c r="N12" s="84">
        <f t="shared" si="0"/>
        <v>0</v>
      </c>
      <c r="O12" s="57">
        <f t="shared" si="0"/>
        <v>0</v>
      </c>
      <c r="P12" s="143">
        <f t="shared" si="0"/>
        <v>0</v>
      </c>
      <c r="Q12" s="63">
        <f t="shared" si="0"/>
        <v>0</v>
      </c>
      <c r="R12" s="459">
        <f t="shared" si="0"/>
        <v>-345521.43375000003</v>
      </c>
      <c r="S12" s="84">
        <f t="shared" si="0"/>
        <v>680438.52644043998</v>
      </c>
      <c r="T12" s="57">
        <f t="shared" si="0"/>
        <v>0</v>
      </c>
      <c r="U12" s="143">
        <f t="shared" si="0"/>
        <v>0</v>
      </c>
      <c r="V12" s="63">
        <f t="shared" si="0"/>
        <v>0</v>
      </c>
      <c r="W12" s="84">
        <f t="shared" si="0"/>
        <v>18570.590000000004</v>
      </c>
      <c r="X12" s="57">
        <f t="shared" si="0"/>
        <v>0</v>
      </c>
      <c r="Y12" s="143">
        <f t="shared" si="0"/>
        <v>0</v>
      </c>
      <c r="Z12" s="63">
        <f t="shared" si="0"/>
        <v>0</v>
      </c>
      <c r="AA12" s="84">
        <f t="shared" si="0"/>
        <v>0</v>
      </c>
      <c r="AB12" s="57">
        <f t="shared" si="0"/>
        <v>0</v>
      </c>
      <c r="AC12" s="143">
        <f t="shared" si="0"/>
        <v>0</v>
      </c>
      <c r="AD12" s="63">
        <f t="shared" si="0"/>
        <v>0</v>
      </c>
      <c r="AE12" s="84">
        <f t="shared" si="0"/>
        <v>334917.09269044001</v>
      </c>
      <c r="AF12" s="57">
        <f t="shared" si="0"/>
        <v>0</v>
      </c>
      <c r="AG12" s="143">
        <f t="shared" si="0"/>
        <v>0</v>
      </c>
      <c r="AH12" s="63">
        <f t="shared" si="0"/>
        <v>0</v>
      </c>
      <c r="AI12" s="84">
        <f t="shared" si="0"/>
        <v>18570.590000000004</v>
      </c>
      <c r="AJ12" s="57">
        <f t="shared" ref="AJ12:BH12" si="1">SUM(AJ13:AJ37)</f>
        <v>0</v>
      </c>
      <c r="AK12" s="143">
        <f t="shared" si="1"/>
        <v>0</v>
      </c>
      <c r="AL12" s="63">
        <f t="shared" si="1"/>
        <v>0</v>
      </c>
      <c r="AM12" s="84">
        <f t="shared" si="1"/>
        <v>0</v>
      </c>
      <c r="AN12" s="57">
        <f t="shared" si="1"/>
        <v>0</v>
      </c>
      <c r="AO12" s="143">
        <f t="shared" si="1"/>
        <v>0</v>
      </c>
      <c r="AP12" s="63">
        <f t="shared" si="1"/>
        <v>0</v>
      </c>
      <c r="AQ12" s="84">
        <f t="shared" si="1"/>
        <v>334917.09269044001</v>
      </c>
      <c r="AR12" s="57">
        <f t="shared" si="1"/>
        <v>0</v>
      </c>
      <c r="AS12" s="143">
        <f t="shared" si="1"/>
        <v>0</v>
      </c>
      <c r="AT12" s="63">
        <f t="shared" si="1"/>
        <v>0</v>
      </c>
      <c r="AU12" s="84">
        <f t="shared" si="1"/>
        <v>18570.590000000004</v>
      </c>
      <c r="AV12" s="57">
        <f t="shared" si="1"/>
        <v>0</v>
      </c>
      <c r="AW12" s="143">
        <f t="shared" si="1"/>
        <v>0</v>
      </c>
      <c r="AX12" s="63">
        <f t="shared" si="1"/>
        <v>0</v>
      </c>
      <c r="AY12" s="84">
        <f t="shared" si="1"/>
        <v>352270.46769044007</v>
      </c>
      <c r="AZ12" s="57">
        <f t="shared" si="1"/>
        <v>0</v>
      </c>
      <c r="BA12" s="143">
        <f t="shared" si="1"/>
        <v>0</v>
      </c>
      <c r="BB12" s="63">
        <f t="shared" si="1"/>
        <v>0</v>
      </c>
      <c r="BC12" s="104">
        <f t="shared" si="1"/>
        <v>0</v>
      </c>
      <c r="BD12" s="100">
        <f t="shared" si="1"/>
        <v>0</v>
      </c>
      <c r="BE12" s="62">
        <f t="shared" si="1"/>
        <v>2104993.6032617604</v>
      </c>
      <c r="BF12" s="62">
        <f t="shared" si="1"/>
        <v>1217.22</v>
      </c>
      <c r="BG12" s="57">
        <f t="shared" si="1"/>
        <v>1217.22</v>
      </c>
      <c r="BH12" s="63">
        <f t="shared" si="1"/>
        <v>1217.22</v>
      </c>
    </row>
    <row r="13" spans="1:60" s="79" customFormat="1" ht="28.5" x14ac:dyDescent="0.2">
      <c r="A13" s="80" t="s">
        <v>112</v>
      </c>
      <c r="B13" s="264">
        <v>2</v>
      </c>
      <c r="C13" s="162">
        <v>8407.5299999999988</v>
      </c>
      <c r="D13" s="163">
        <v>0</v>
      </c>
      <c r="E13" s="81">
        <v>8407.5299999999988</v>
      </c>
      <c r="F13" s="82">
        <v>0</v>
      </c>
      <c r="G13" s="77">
        <v>0</v>
      </c>
      <c r="H13" s="142"/>
      <c r="I13" s="78">
        <v>0</v>
      </c>
      <c r="J13" s="82">
        <v>2084.5425</v>
      </c>
      <c r="K13" s="77">
        <v>1217.22</v>
      </c>
      <c r="L13" s="142"/>
      <c r="M13" s="78">
        <v>1217.22</v>
      </c>
      <c r="N13" s="82">
        <v>0</v>
      </c>
      <c r="O13" s="77">
        <v>0</v>
      </c>
      <c r="P13" s="142"/>
      <c r="Q13" s="78">
        <v>0</v>
      </c>
      <c r="R13" s="463">
        <v>-867.32249999999999</v>
      </c>
      <c r="S13" s="82">
        <v>1751.99</v>
      </c>
      <c r="T13" s="77">
        <v>0</v>
      </c>
      <c r="U13" s="142"/>
      <c r="V13" s="78">
        <v>0</v>
      </c>
      <c r="W13" s="82">
        <v>1217.2149999999999</v>
      </c>
      <c r="X13" s="77">
        <v>0</v>
      </c>
      <c r="Y13" s="142"/>
      <c r="Z13" s="78">
        <v>0</v>
      </c>
      <c r="AA13" s="82">
        <v>0</v>
      </c>
      <c r="AB13" s="77">
        <v>0</v>
      </c>
      <c r="AC13" s="142"/>
      <c r="AD13" s="78">
        <v>0</v>
      </c>
      <c r="AE13" s="82">
        <v>884.66750000000002</v>
      </c>
      <c r="AF13" s="77">
        <v>0</v>
      </c>
      <c r="AG13" s="142"/>
      <c r="AH13" s="78">
        <v>0</v>
      </c>
      <c r="AI13" s="82">
        <v>1217.2149999999999</v>
      </c>
      <c r="AJ13" s="77">
        <v>0</v>
      </c>
      <c r="AK13" s="142"/>
      <c r="AL13" s="78">
        <v>0</v>
      </c>
      <c r="AM13" s="82">
        <v>0</v>
      </c>
      <c r="AN13" s="77">
        <v>0</v>
      </c>
      <c r="AO13" s="142"/>
      <c r="AP13" s="78">
        <v>0</v>
      </c>
      <c r="AQ13" s="82">
        <v>884.66750000000002</v>
      </c>
      <c r="AR13" s="77">
        <v>0</v>
      </c>
      <c r="AS13" s="142"/>
      <c r="AT13" s="78">
        <v>0</v>
      </c>
      <c r="AU13" s="82">
        <v>1217.2149999999999</v>
      </c>
      <c r="AV13" s="77">
        <v>0</v>
      </c>
      <c r="AW13" s="142"/>
      <c r="AX13" s="78">
        <v>0</v>
      </c>
      <c r="AY13" s="82">
        <v>884.66750000000002</v>
      </c>
      <c r="AZ13" s="77">
        <v>0</v>
      </c>
      <c r="BA13" s="142"/>
      <c r="BB13" s="78">
        <v>0</v>
      </c>
      <c r="BC13" s="99"/>
      <c r="BD13" s="99"/>
      <c r="BE13" s="76">
        <v>10142.18</v>
      </c>
      <c r="BF13" s="76">
        <v>1217.22</v>
      </c>
      <c r="BG13" s="77">
        <v>1217.22</v>
      </c>
      <c r="BH13" s="78">
        <v>1217.22</v>
      </c>
    </row>
    <row r="14" spans="1:60" s="79" customFormat="1" ht="15" x14ac:dyDescent="0.2">
      <c r="A14" s="80" t="s">
        <v>113</v>
      </c>
      <c r="B14" s="264">
        <v>4</v>
      </c>
      <c r="C14" s="162">
        <v>1509.183432</v>
      </c>
      <c r="D14" s="163">
        <v>0</v>
      </c>
      <c r="E14" s="81">
        <v>1509.183432</v>
      </c>
      <c r="F14" s="82">
        <v>0</v>
      </c>
      <c r="G14" s="77">
        <v>0</v>
      </c>
      <c r="H14" s="142"/>
      <c r="I14" s="78">
        <v>0</v>
      </c>
      <c r="J14" s="82">
        <v>369.89749999999998</v>
      </c>
      <c r="K14" s="77">
        <v>0</v>
      </c>
      <c r="L14" s="142"/>
      <c r="M14" s="78">
        <v>0</v>
      </c>
      <c r="N14" s="82">
        <v>0</v>
      </c>
      <c r="O14" s="77">
        <v>0</v>
      </c>
      <c r="P14" s="142"/>
      <c r="Q14" s="78">
        <v>0</v>
      </c>
      <c r="R14" s="463">
        <v>-369.89749999999998</v>
      </c>
      <c r="S14" s="82">
        <v>747.19335799999999</v>
      </c>
      <c r="T14" s="77">
        <v>0</v>
      </c>
      <c r="U14" s="142"/>
      <c r="V14" s="78">
        <v>0</v>
      </c>
      <c r="W14" s="82">
        <v>0</v>
      </c>
      <c r="X14" s="77">
        <v>0</v>
      </c>
      <c r="Y14" s="142"/>
      <c r="Z14" s="78">
        <v>0</v>
      </c>
      <c r="AA14" s="82">
        <v>0</v>
      </c>
      <c r="AB14" s="77">
        <v>0</v>
      </c>
      <c r="AC14" s="142"/>
      <c r="AD14" s="78">
        <v>0</v>
      </c>
      <c r="AE14" s="82">
        <v>377.29585800000001</v>
      </c>
      <c r="AF14" s="77">
        <v>0</v>
      </c>
      <c r="AG14" s="142"/>
      <c r="AH14" s="78">
        <v>0</v>
      </c>
      <c r="AI14" s="82">
        <v>0</v>
      </c>
      <c r="AJ14" s="77">
        <v>0</v>
      </c>
      <c r="AK14" s="142"/>
      <c r="AL14" s="78">
        <v>0</v>
      </c>
      <c r="AM14" s="82">
        <v>0</v>
      </c>
      <c r="AN14" s="77">
        <v>0</v>
      </c>
      <c r="AO14" s="142"/>
      <c r="AP14" s="78">
        <v>0</v>
      </c>
      <c r="AQ14" s="82">
        <v>377.29585800000001</v>
      </c>
      <c r="AR14" s="77">
        <v>0</v>
      </c>
      <c r="AS14" s="142"/>
      <c r="AT14" s="78">
        <v>0</v>
      </c>
      <c r="AU14" s="82">
        <v>0</v>
      </c>
      <c r="AV14" s="77">
        <v>0</v>
      </c>
      <c r="AW14" s="142"/>
      <c r="AX14" s="78">
        <v>0</v>
      </c>
      <c r="AY14" s="82">
        <v>377.29585800000001</v>
      </c>
      <c r="AZ14" s="77">
        <v>0</v>
      </c>
      <c r="BA14" s="142"/>
      <c r="BB14" s="78">
        <v>0</v>
      </c>
      <c r="BC14" s="99"/>
      <c r="BD14" s="99"/>
      <c r="BE14" s="76">
        <v>2248.9784319999999</v>
      </c>
      <c r="BF14" s="76">
        <v>0</v>
      </c>
      <c r="BG14" s="77">
        <v>0</v>
      </c>
      <c r="BH14" s="78">
        <v>0</v>
      </c>
    </row>
    <row r="15" spans="1:60" s="79" customFormat="1" ht="15" x14ac:dyDescent="0.2">
      <c r="A15" s="80" t="s">
        <v>114</v>
      </c>
      <c r="B15" s="264">
        <v>4</v>
      </c>
      <c r="C15" s="162">
        <v>2992.44</v>
      </c>
      <c r="D15" s="163">
        <v>0</v>
      </c>
      <c r="E15" s="81">
        <v>2992.44</v>
      </c>
      <c r="F15" s="82">
        <v>0</v>
      </c>
      <c r="G15" s="77">
        <v>0</v>
      </c>
      <c r="H15" s="142"/>
      <c r="I15" s="78">
        <v>0</v>
      </c>
      <c r="J15" s="82">
        <v>733.4425</v>
      </c>
      <c r="K15" s="77">
        <v>0</v>
      </c>
      <c r="L15" s="142"/>
      <c r="M15" s="78">
        <v>0</v>
      </c>
      <c r="N15" s="82">
        <v>0</v>
      </c>
      <c r="O15" s="77">
        <v>0</v>
      </c>
      <c r="P15" s="142"/>
      <c r="Q15" s="78">
        <v>0</v>
      </c>
      <c r="R15" s="463">
        <v>-733.4425</v>
      </c>
      <c r="S15" s="82">
        <v>1481.5525</v>
      </c>
      <c r="T15" s="77">
        <v>0</v>
      </c>
      <c r="U15" s="142"/>
      <c r="V15" s="78">
        <v>0</v>
      </c>
      <c r="W15" s="82">
        <v>0</v>
      </c>
      <c r="X15" s="77">
        <v>0</v>
      </c>
      <c r="Y15" s="142"/>
      <c r="Z15" s="78">
        <v>0</v>
      </c>
      <c r="AA15" s="82">
        <v>0</v>
      </c>
      <c r="AB15" s="77">
        <v>0</v>
      </c>
      <c r="AC15" s="142"/>
      <c r="AD15" s="78">
        <v>0</v>
      </c>
      <c r="AE15" s="82">
        <v>748.11</v>
      </c>
      <c r="AF15" s="77">
        <v>0</v>
      </c>
      <c r="AG15" s="142"/>
      <c r="AH15" s="78">
        <v>0</v>
      </c>
      <c r="AI15" s="82">
        <v>0</v>
      </c>
      <c r="AJ15" s="77">
        <v>0</v>
      </c>
      <c r="AK15" s="142"/>
      <c r="AL15" s="78">
        <v>0</v>
      </c>
      <c r="AM15" s="82">
        <v>0</v>
      </c>
      <c r="AN15" s="77">
        <v>0</v>
      </c>
      <c r="AO15" s="142"/>
      <c r="AP15" s="78">
        <v>0</v>
      </c>
      <c r="AQ15" s="82">
        <v>748.11</v>
      </c>
      <c r="AR15" s="77">
        <v>0</v>
      </c>
      <c r="AS15" s="142"/>
      <c r="AT15" s="78">
        <v>0</v>
      </c>
      <c r="AU15" s="82">
        <v>0</v>
      </c>
      <c r="AV15" s="77">
        <v>0</v>
      </c>
      <c r="AW15" s="142"/>
      <c r="AX15" s="78">
        <v>0</v>
      </c>
      <c r="AY15" s="82">
        <v>748.11</v>
      </c>
      <c r="AZ15" s="77">
        <v>0</v>
      </c>
      <c r="BA15" s="142"/>
      <c r="BB15" s="78">
        <v>0</v>
      </c>
      <c r="BC15" s="99"/>
      <c r="BD15" s="99"/>
      <c r="BE15" s="76">
        <v>4459.3249999999998</v>
      </c>
      <c r="BF15" s="76">
        <v>0</v>
      </c>
      <c r="BG15" s="77">
        <v>0</v>
      </c>
      <c r="BH15" s="78">
        <v>0</v>
      </c>
    </row>
    <row r="16" spans="1:60" s="79" customFormat="1" ht="15" x14ac:dyDescent="0.2">
      <c r="A16" s="80" t="s">
        <v>115</v>
      </c>
      <c r="B16" s="264">
        <v>4</v>
      </c>
      <c r="C16" s="162">
        <v>78080.06</v>
      </c>
      <c r="D16" s="163">
        <v>0</v>
      </c>
      <c r="E16" s="81">
        <v>78080.06</v>
      </c>
      <c r="F16" s="82">
        <v>0</v>
      </c>
      <c r="G16" s="77">
        <v>0</v>
      </c>
      <c r="H16" s="142"/>
      <c r="I16" s="78">
        <v>0</v>
      </c>
      <c r="J16" s="82">
        <v>19137.267500000002</v>
      </c>
      <c r="K16" s="77">
        <v>0</v>
      </c>
      <c r="L16" s="142"/>
      <c r="M16" s="78">
        <v>0</v>
      </c>
      <c r="N16" s="82">
        <v>0</v>
      </c>
      <c r="O16" s="77">
        <v>0</v>
      </c>
      <c r="P16" s="142"/>
      <c r="Q16" s="78">
        <v>0</v>
      </c>
      <c r="R16" s="463">
        <v>-19137.267500000002</v>
      </c>
      <c r="S16" s="82">
        <v>38657.282500000001</v>
      </c>
      <c r="T16" s="77">
        <v>0</v>
      </c>
      <c r="U16" s="142"/>
      <c r="V16" s="78">
        <v>0</v>
      </c>
      <c r="W16" s="82">
        <v>0</v>
      </c>
      <c r="X16" s="77">
        <v>0</v>
      </c>
      <c r="Y16" s="142"/>
      <c r="Z16" s="78">
        <v>0</v>
      </c>
      <c r="AA16" s="82">
        <v>0</v>
      </c>
      <c r="AB16" s="77">
        <v>0</v>
      </c>
      <c r="AC16" s="142"/>
      <c r="AD16" s="78">
        <v>0</v>
      </c>
      <c r="AE16" s="82">
        <v>19520.014999999999</v>
      </c>
      <c r="AF16" s="77">
        <v>0</v>
      </c>
      <c r="AG16" s="142"/>
      <c r="AH16" s="78">
        <v>0</v>
      </c>
      <c r="AI16" s="82">
        <v>0</v>
      </c>
      <c r="AJ16" s="77">
        <v>0</v>
      </c>
      <c r="AK16" s="142"/>
      <c r="AL16" s="78">
        <v>0</v>
      </c>
      <c r="AM16" s="82">
        <v>0</v>
      </c>
      <c r="AN16" s="77">
        <v>0</v>
      </c>
      <c r="AO16" s="142"/>
      <c r="AP16" s="78">
        <v>0</v>
      </c>
      <c r="AQ16" s="82">
        <v>19520.014999999999</v>
      </c>
      <c r="AR16" s="77">
        <v>0</v>
      </c>
      <c r="AS16" s="142"/>
      <c r="AT16" s="78">
        <v>0</v>
      </c>
      <c r="AU16" s="82">
        <v>0</v>
      </c>
      <c r="AV16" s="77">
        <v>0</v>
      </c>
      <c r="AW16" s="142"/>
      <c r="AX16" s="78">
        <v>0</v>
      </c>
      <c r="AY16" s="82">
        <v>19520.014999999999</v>
      </c>
      <c r="AZ16" s="77">
        <v>0</v>
      </c>
      <c r="BA16" s="142"/>
      <c r="BB16" s="78">
        <v>0</v>
      </c>
      <c r="BC16" s="99"/>
      <c r="BD16" s="99"/>
      <c r="BE16" s="76">
        <v>116354.595</v>
      </c>
      <c r="BF16" s="76">
        <v>0</v>
      </c>
      <c r="BG16" s="77">
        <v>0</v>
      </c>
      <c r="BH16" s="78">
        <v>0</v>
      </c>
    </row>
    <row r="17" spans="1:60" s="79" customFormat="1" ht="15" x14ac:dyDescent="0.2">
      <c r="A17" s="80" t="s">
        <v>116</v>
      </c>
      <c r="B17" s="264">
        <v>20</v>
      </c>
      <c r="C17" s="162">
        <v>39040.032024</v>
      </c>
      <c r="D17" s="163">
        <v>0</v>
      </c>
      <c r="E17" s="81">
        <v>39040.032024</v>
      </c>
      <c r="F17" s="82">
        <v>0</v>
      </c>
      <c r="G17" s="77">
        <v>0</v>
      </c>
      <c r="H17" s="142"/>
      <c r="I17" s="78">
        <v>0</v>
      </c>
      <c r="J17" s="82">
        <v>9568.6350000000002</v>
      </c>
      <c r="K17" s="77">
        <v>0</v>
      </c>
      <c r="L17" s="142"/>
      <c r="M17" s="78">
        <v>0</v>
      </c>
      <c r="N17" s="82">
        <v>0</v>
      </c>
      <c r="O17" s="77">
        <v>0</v>
      </c>
      <c r="P17" s="142"/>
      <c r="Q17" s="78">
        <v>0</v>
      </c>
      <c r="R17" s="463">
        <v>-9568.6350000000002</v>
      </c>
      <c r="S17" s="82">
        <v>19328.643005999998</v>
      </c>
      <c r="T17" s="77">
        <v>0</v>
      </c>
      <c r="U17" s="142"/>
      <c r="V17" s="78">
        <v>0</v>
      </c>
      <c r="W17" s="82">
        <v>0</v>
      </c>
      <c r="X17" s="77">
        <v>0</v>
      </c>
      <c r="Y17" s="142"/>
      <c r="Z17" s="78">
        <v>0</v>
      </c>
      <c r="AA17" s="82">
        <v>0</v>
      </c>
      <c r="AB17" s="77">
        <v>0</v>
      </c>
      <c r="AC17" s="142"/>
      <c r="AD17" s="78">
        <v>0</v>
      </c>
      <c r="AE17" s="82">
        <v>9760.008006</v>
      </c>
      <c r="AF17" s="77">
        <v>0</v>
      </c>
      <c r="AG17" s="142"/>
      <c r="AH17" s="78">
        <v>0</v>
      </c>
      <c r="AI17" s="82">
        <v>0</v>
      </c>
      <c r="AJ17" s="77">
        <v>0</v>
      </c>
      <c r="AK17" s="142"/>
      <c r="AL17" s="78">
        <v>0</v>
      </c>
      <c r="AM17" s="82">
        <v>0</v>
      </c>
      <c r="AN17" s="77">
        <v>0</v>
      </c>
      <c r="AO17" s="142"/>
      <c r="AP17" s="78">
        <v>0</v>
      </c>
      <c r="AQ17" s="82">
        <v>9760.008006</v>
      </c>
      <c r="AR17" s="77">
        <v>0</v>
      </c>
      <c r="AS17" s="142"/>
      <c r="AT17" s="78">
        <v>0</v>
      </c>
      <c r="AU17" s="82">
        <v>0</v>
      </c>
      <c r="AV17" s="77">
        <v>0</v>
      </c>
      <c r="AW17" s="142"/>
      <c r="AX17" s="78">
        <v>0</v>
      </c>
      <c r="AY17" s="82">
        <v>9760.008006</v>
      </c>
      <c r="AZ17" s="77">
        <v>0</v>
      </c>
      <c r="BA17" s="142"/>
      <c r="BB17" s="78">
        <v>0</v>
      </c>
      <c r="BC17" s="99"/>
      <c r="BD17" s="99"/>
      <c r="BE17" s="76">
        <v>58177.302024000004</v>
      </c>
      <c r="BF17" s="76">
        <v>0</v>
      </c>
      <c r="BG17" s="77">
        <v>0</v>
      </c>
      <c r="BH17" s="78">
        <v>0</v>
      </c>
    </row>
    <row r="18" spans="1:60" s="79" customFormat="1" ht="15" x14ac:dyDescent="0.2">
      <c r="A18" s="80" t="s">
        <v>117</v>
      </c>
      <c r="B18" s="264">
        <v>4</v>
      </c>
      <c r="C18" s="162">
        <v>26027.395488000002</v>
      </c>
      <c r="D18" s="163">
        <v>0</v>
      </c>
      <c r="E18" s="81">
        <v>26027.395488000002</v>
      </c>
      <c r="F18" s="82">
        <v>0</v>
      </c>
      <c r="G18" s="77">
        <v>0</v>
      </c>
      <c r="H18" s="142"/>
      <c r="I18" s="78">
        <v>0</v>
      </c>
      <c r="J18" s="82">
        <v>6379.2650000000003</v>
      </c>
      <c r="K18" s="77">
        <v>0</v>
      </c>
      <c r="L18" s="142"/>
      <c r="M18" s="78">
        <v>0</v>
      </c>
      <c r="N18" s="82">
        <v>0</v>
      </c>
      <c r="O18" s="77">
        <v>0</v>
      </c>
      <c r="P18" s="142"/>
      <c r="Q18" s="78">
        <v>0</v>
      </c>
      <c r="R18" s="463">
        <v>-6379.2650000000003</v>
      </c>
      <c r="S18" s="82">
        <v>12886.113872000002</v>
      </c>
      <c r="T18" s="77">
        <v>0</v>
      </c>
      <c r="U18" s="142"/>
      <c r="V18" s="78">
        <v>0</v>
      </c>
      <c r="W18" s="82">
        <v>0</v>
      </c>
      <c r="X18" s="77">
        <v>0</v>
      </c>
      <c r="Y18" s="142"/>
      <c r="Z18" s="78">
        <v>0</v>
      </c>
      <c r="AA18" s="82">
        <v>0</v>
      </c>
      <c r="AB18" s="77">
        <v>0</v>
      </c>
      <c r="AC18" s="142"/>
      <c r="AD18" s="78">
        <v>0</v>
      </c>
      <c r="AE18" s="82">
        <v>6506.8488720000005</v>
      </c>
      <c r="AF18" s="77">
        <v>0</v>
      </c>
      <c r="AG18" s="142"/>
      <c r="AH18" s="78">
        <v>0</v>
      </c>
      <c r="AI18" s="82">
        <v>0</v>
      </c>
      <c r="AJ18" s="77">
        <v>0</v>
      </c>
      <c r="AK18" s="142"/>
      <c r="AL18" s="78">
        <v>0</v>
      </c>
      <c r="AM18" s="82">
        <v>0</v>
      </c>
      <c r="AN18" s="77">
        <v>0</v>
      </c>
      <c r="AO18" s="142"/>
      <c r="AP18" s="78">
        <v>0</v>
      </c>
      <c r="AQ18" s="82">
        <v>6506.8488720000005</v>
      </c>
      <c r="AR18" s="77">
        <v>0</v>
      </c>
      <c r="AS18" s="142"/>
      <c r="AT18" s="78">
        <v>0</v>
      </c>
      <c r="AU18" s="82">
        <v>0</v>
      </c>
      <c r="AV18" s="77">
        <v>0</v>
      </c>
      <c r="AW18" s="142"/>
      <c r="AX18" s="78">
        <v>0</v>
      </c>
      <c r="AY18" s="82">
        <v>6506.8488720000005</v>
      </c>
      <c r="AZ18" s="77">
        <v>0</v>
      </c>
      <c r="BA18" s="142"/>
      <c r="BB18" s="78">
        <v>0</v>
      </c>
      <c r="BC18" s="99"/>
      <c r="BD18" s="99"/>
      <c r="BE18" s="76">
        <v>38785.925488000008</v>
      </c>
      <c r="BF18" s="76">
        <v>0</v>
      </c>
      <c r="BG18" s="77">
        <v>0</v>
      </c>
      <c r="BH18" s="78">
        <v>0</v>
      </c>
    </row>
    <row r="19" spans="1:60" s="79" customFormat="1" ht="15" x14ac:dyDescent="0.2">
      <c r="A19" s="80" t="s">
        <v>161</v>
      </c>
      <c r="B19" s="264">
        <v>100</v>
      </c>
      <c r="C19" s="162">
        <v>15096.110364</v>
      </c>
      <c r="D19" s="163">
        <v>0</v>
      </c>
      <c r="E19" s="81">
        <v>15096.110364</v>
      </c>
      <c r="F19" s="82">
        <v>0</v>
      </c>
      <c r="G19" s="77">
        <v>0</v>
      </c>
      <c r="H19" s="142"/>
      <c r="I19" s="78">
        <v>0</v>
      </c>
      <c r="J19" s="82">
        <v>3700.0275000000001</v>
      </c>
      <c r="K19" s="77">
        <v>0</v>
      </c>
      <c r="L19" s="142"/>
      <c r="M19" s="78">
        <v>0</v>
      </c>
      <c r="N19" s="82">
        <v>0</v>
      </c>
      <c r="O19" s="77">
        <v>0</v>
      </c>
      <c r="P19" s="142"/>
      <c r="Q19" s="78">
        <v>0</v>
      </c>
      <c r="R19" s="463">
        <v>-3700.0275000000001</v>
      </c>
      <c r="S19" s="82">
        <v>7474.0550910000002</v>
      </c>
      <c r="T19" s="77">
        <v>0</v>
      </c>
      <c r="U19" s="142"/>
      <c r="V19" s="78">
        <v>0</v>
      </c>
      <c r="W19" s="82">
        <v>0</v>
      </c>
      <c r="X19" s="77">
        <v>0</v>
      </c>
      <c r="Y19" s="142"/>
      <c r="Z19" s="78">
        <v>0</v>
      </c>
      <c r="AA19" s="82">
        <v>0</v>
      </c>
      <c r="AB19" s="77">
        <v>0</v>
      </c>
      <c r="AC19" s="142"/>
      <c r="AD19" s="78">
        <v>0</v>
      </c>
      <c r="AE19" s="82">
        <v>3774.027591</v>
      </c>
      <c r="AF19" s="77">
        <v>0</v>
      </c>
      <c r="AG19" s="142"/>
      <c r="AH19" s="78">
        <v>0</v>
      </c>
      <c r="AI19" s="82">
        <v>0</v>
      </c>
      <c r="AJ19" s="77">
        <v>0</v>
      </c>
      <c r="AK19" s="142"/>
      <c r="AL19" s="78">
        <v>0</v>
      </c>
      <c r="AM19" s="82">
        <v>0</v>
      </c>
      <c r="AN19" s="77">
        <v>0</v>
      </c>
      <c r="AO19" s="142"/>
      <c r="AP19" s="78">
        <v>0</v>
      </c>
      <c r="AQ19" s="82">
        <v>3774.027591</v>
      </c>
      <c r="AR19" s="77">
        <v>0</v>
      </c>
      <c r="AS19" s="142"/>
      <c r="AT19" s="78">
        <v>0</v>
      </c>
      <c r="AU19" s="82">
        <v>0</v>
      </c>
      <c r="AV19" s="77">
        <v>0</v>
      </c>
      <c r="AW19" s="142"/>
      <c r="AX19" s="78">
        <v>0</v>
      </c>
      <c r="AY19" s="82">
        <v>3774.027591</v>
      </c>
      <c r="AZ19" s="77">
        <v>0</v>
      </c>
      <c r="BA19" s="142"/>
      <c r="BB19" s="78">
        <v>0</v>
      </c>
      <c r="BC19" s="99"/>
      <c r="BD19" s="99"/>
      <c r="BE19" s="76">
        <v>22496.165364</v>
      </c>
      <c r="BF19" s="76">
        <v>0</v>
      </c>
      <c r="BG19" s="77">
        <v>0</v>
      </c>
      <c r="BH19" s="78">
        <v>0</v>
      </c>
    </row>
    <row r="20" spans="1:60" s="79" customFormat="1" ht="15" x14ac:dyDescent="0.2">
      <c r="A20" s="80" t="s">
        <v>118</v>
      </c>
      <c r="B20" s="264">
        <v>12</v>
      </c>
      <c r="C20" s="162">
        <v>21800.781308160003</v>
      </c>
      <c r="D20" s="163">
        <v>0</v>
      </c>
      <c r="E20" s="81">
        <v>21800.781308160003</v>
      </c>
      <c r="F20" s="82">
        <v>0</v>
      </c>
      <c r="G20" s="77">
        <v>0</v>
      </c>
      <c r="H20" s="142"/>
      <c r="I20" s="78">
        <v>0</v>
      </c>
      <c r="J20" s="82">
        <v>5343.3275000000003</v>
      </c>
      <c r="K20" s="77">
        <v>0</v>
      </c>
      <c r="L20" s="142"/>
      <c r="M20" s="78">
        <v>0</v>
      </c>
      <c r="N20" s="82">
        <v>0</v>
      </c>
      <c r="O20" s="77">
        <v>0</v>
      </c>
      <c r="P20" s="142"/>
      <c r="Q20" s="78">
        <v>0</v>
      </c>
      <c r="R20" s="463">
        <v>-5343.3275000000003</v>
      </c>
      <c r="S20" s="82">
        <v>10793.52282704</v>
      </c>
      <c r="T20" s="77">
        <v>0</v>
      </c>
      <c r="U20" s="142"/>
      <c r="V20" s="78">
        <v>0</v>
      </c>
      <c r="W20" s="82">
        <v>0</v>
      </c>
      <c r="X20" s="77">
        <v>0</v>
      </c>
      <c r="Y20" s="142"/>
      <c r="Z20" s="78">
        <v>0</v>
      </c>
      <c r="AA20" s="82">
        <v>0</v>
      </c>
      <c r="AB20" s="77">
        <v>0</v>
      </c>
      <c r="AC20" s="142"/>
      <c r="AD20" s="78">
        <v>0</v>
      </c>
      <c r="AE20" s="82">
        <v>5450.1953270400008</v>
      </c>
      <c r="AF20" s="77">
        <v>0</v>
      </c>
      <c r="AG20" s="142"/>
      <c r="AH20" s="78">
        <v>0</v>
      </c>
      <c r="AI20" s="82">
        <v>0</v>
      </c>
      <c r="AJ20" s="77">
        <v>0</v>
      </c>
      <c r="AK20" s="142"/>
      <c r="AL20" s="78">
        <v>0</v>
      </c>
      <c r="AM20" s="82">
        <v>0</v>
      </c>
      <c r="AN20" s="77">
        <v>0</v>
      </c>
      <c r="AO20" s="142"/>
      <c r="AP20" s="78">
        <v>0</v>
      </c>
      <c r="AQ20" s="82">
        <v>5450.1953270400008</v>
      </c>
      <c r="AR20" s="77">
        <v>0</v>
      </c>
      <c r="AS20" s="142"/>
      <c r="AT20" s="78">
        <v>0</v>
      </c>
      <c r="AU20" s="82">
        <v>0</v>
      </c>
      <c r="AV20" s="77">
        <v>0</v>
      </c>
      <c r="AW20" s="142"/>
      <c r="AX20" s="78">
        <v>0</v>
      </c>
      <c r="AY20" s="82">
        <v>5450.1953270400008</v>
      </c>
      <c r="AZ20" s="77">
        <v>0</v>
      </c>
      <c r="BA20" s="142"/>
      <c r="BB20" s="78">
        <v>0</v>
      </c>
      <c r="BC20" s="99"/>
      <c r="BD20" s="99"/>
      <c r="BE20" s="76">
        <v>32487.436308160002</v>
      </c>
      <c r="BF20" s="76">
        <v>0</v>
      </c>
      <c r="BG20" s="77">
        <v>0</v>
      </c>
      <c r="BH20" s="78">
        <v>0</v>
      </c>
    </row>
    <row r="21" spans="1:60" s="79" customFormat="1" ht="15" x14ac:dyDescent="0.2">
      <c r="A21" s="80" t="s">
        <v>119</v>
      </c>
      <c r="B21" s="264">
        <v>16</v>
      </c>
      <c r="C21" s="162">
        <v>7183.1817000000001</v>
      </c>
      <c r="D21" s="163">
        <v>0</v>
      </c>
      <c r="E21" s="81">
        <v>7183.1817000000001</v>
      </c>
      <c r="F21" s="82">
        <v>0</v>
      </c>
      <c r="G21" s="77">
        <v>0</v>
      </c>
      <c r="H21" s="142"/>
      <c r="I21" s="78">
        <v>0</v>
      </c>
      <c r="J21" s="82">
        <v>1760.5825</v>
      </c>
      <c r="K21" s="77">
        <v>0</v>
      </c>
      <c r="L21" s="142"/>
      <c r="M21" s="78">
        <v>0</v>
      </c>
      <c r="N21" s="82">
        <v>0</v>
      </c>
      <c r="O21" s="77">
        <v>0</v>
      </c>
      <c r="P21" s="142"/>
      <c r="Q21" s="78">
        <v>0</v>
      </c>
      <c r="R21" s="463">
        <v>-1760.5825</v>
      </c>
      <c r="S21" s="82">
        <v>3556.3779249999998</v>
      </c>
      <c r="T21" s="77">
        <v>0</v>
      </c>
      <c r="U21" s="142"/>
      <c r="V21" s="78">
        <v>0</v>
      </c>
      <c r="W21" s="82">
        <v>0</v>
      </c>
      <c r="X21" s="77">
        <v>0</v>
      </c>
      <c r="Y21" s="142"/>
      <c r="Z21" s="78">
        <v>0</v>
      </c>
      <c r="AA21" s="82">
        <v>0</v>
      </c>
      <c r="AB21" s="77">
        <v>0</v>
      </c>
      <c r="AC21" s="142"/>
      <c r="AD21" s="78">
        <v>0</v>
      </c>
      <c r="AE21" s="82">
        <v>1795.795425</v>
      </c>
      <c r="AF21" s="77">
        <v>0</v>
      </c>
      <c r="AG21" s="142"/>
      <c r="AH21" s="78">
        <v>0</v>
      </c>
      <c r="AI21" s="82">
        <v>0</v>
      </c>
      <c r="AJ21" s="77">
        <v>0</v>
      </c>
      <c r="AK21" s="142"/>
      <c r="AL21" s="78">
        <v>0</v>
      </c>
      <c r="AM21" s="82">
        <v>0</v>
      </c>
      <c r="AN21" s="77">
        <v>0</v>
      </c>
      <c r="AO21" s="142"/>
      <c r="AP21" s="78">
        <v>0</v>
      </c>
      <c r="AQ21" s="82">
        <v>1795.795425</v>
      </c>
      <c r="AR21" s="77">
        <v>0</v>
      </c>
      <c r="AS21" s="142"/>
      <c r="AT21" s="78">
        <v>0</v>
      </c>
      <c r="AU21" s="82">
        <v>0</v>
      </c>
      <c r="AV21" s="77">
        <v>0</v>
      </c>
      <c r="AW21" s="142"/>
      <c r="AX21" s="78">
        <v>0</v>
      </c>
      <c r="AY21" s="82">
        <v>1795.795425</v>
      </c>
      <c r="AZ21" s="77">
        <v>0</v>
      </c>
      <c r="BA21" s="142"/>
      <c r="BB21" s="78">
        <v>0</v>
      </c>
      <c r="BC21" s="99"/>
      <c r="BD21" s="99"/>
      <c r="BE21" s="76">
        <v>10704.3467</v>
      </c>
      <c r="BF21" s="76">
        <v>0</v>
      </c>
      <c r="BG21" s="77">
        <v>0</v>
      </c>
      <c r="BH21" s="78">
        <v>0</v>
      </c>
    </row>
    <row r="22" spans="1:60" s="79" customFormat="1" ht="15" x14ac:dyDescent="0.2">
      <c r="A22" s="80" t="s">
        <v>120</v>
      </c>
      <c r="B22" s="264">
        <v>14</v>
      </c>
      <c r="C22" s="162">
        <v>21084.119879999998</v>
      </c>
      <c r="D22" s="163">
        <v>0</v>
      </c>
      <c r="E22" s="81">
        <v>21084.119879999998</v>
      </c>
      <c r="F22" s="82">
        <v>0</v>
      </c>
      <c r="G22" s="77">
        <v>0</v>
      </c>
      <c r="H22" s="142"/>
      <c r="I22" s="78">
        <v>0</v>
      </c>
      <c r="J22" s="82">
        <v>5167.6774999999998</v>
      </c>
      <c r="K22" s="77">
        <v>0</v>
      </c>
      <c r="L22" s="142"/>
      <c r="M22" s="78">
        <v>0</v>
      </c>
      <c r="N22" s="82">
        <v>0</v>
      </c>
      <c r="O22" s="77">
        <v>0</v>
      </c>
      <c r="P22" s="142"/>
      <c r="Q22" s="78">
        <v>0</v>
      </c>
      <c r="R22" s="463">
        <v>-5167.6774999999998</v>
      </c>
      <c r="S22" s="82">
        <v>10438.707469999999</v>
      </c>
      <c r="T22" s="77">
        <v>0</v>
      </c>
      <c r="U22" s="142"/>
      <c r="V22" s="78">
        <v>0</v>
      </c>
      <c r="W22" s="82">
        <v>0</v>
      </c>
      <c r="X22" s="77">
        <v>0</v>
      </c>
      <c r="Y22" s="142"/>
      <c r="Z22" s="78">
        <v>0</v>
      </c>
      <c r="AA22" s="82">
        <v>0</v>
      </c>
      <c r="AB22" s="77">
        <v>0</v>
      </c>
      <c r="AC22" s="142"/>
      <c r="AD22" s="78">
        <v>0</v>
      </c>
      <c r="AE22" s="82">
        <v>5271.0299699999996</v>
      </c>
      <c r="AF22" s="77">
        <v>0</v>
      </c>
      <c r="AG22" s="142"/>
      <c r="AH22" s="78">
        <v>0</v>
      </c>
      <c r="AI22" s="82">
        <v>0</v>
      </c>
      <c r="AJ22" s="77">
        <v>0</v>
      </c>
      <c r="AK22" s="142"/>
      <c r="AL22" s="78">
        <v>0</v>
      </c>
      <c r="AM22" s="82">
        <v>0</v>
      </c>
      <c r="AN22" s="77">
        <v>0</v>
      </c>
      <c r="AO22" s="142"/>
      <c r="AP22" s="78">
        <v>0</v>
      </c>
      <c r="AQ22" s="82">
        <v>5271.0299699999996</v>
      </c>
      <c r="AR22" s="77">
        <v>0</v>
      </c>
      <c r="AS22" s="142"/>
      <c r="AT22" s="78">
        <v>0</v>
      </c>
      <c r="AU22" s="82">
        <v>0</v>
      </c>
      <c r="AV22" s="77">
        <v>0</v>
      </c>
      <c r="AW22" s="142"/>
      <c r="AX22" s="78">
        <v>0</v>
      </c>
      <c r="AY22" s="82">
        <v>5271.0299699999996</v>
      </c>
      <c r="AZ22" s="77">
        <v>0</v>
      </c>
      <c r="BA22" s="142"/>
      <c r="BB22" s="78">
        <v>0</v>
      </c>
      <c r="BC22" s="99"/>
      <c r="BD22" s="99"/>
      <c r="BE22" s="76">
        <v>31419.474879999998</v>
      </c>
      <c r="BF22" s="76">
        <v>0</v>
      </c>
      <c r="BG22" s="77">
        <v>0</v>
      </c>
      <c r="BH22" s="78">
        <v>0</v>
      </c>
    </row>
    <row r="23" spans="1:60" s="79" customFormat="1" ht="15" x14ac:dyDescent="0.2">
      <c r="A23" s="80" t="s">
        <v>121</v>
      </c>
      <c r="B23" s="264">
        <v>14</v>
      </c>
      <c r="C23" s="162">
        <v>48493.030160000002</v>
      </c>
      <c r="D23" s="163">
        <v>0</v>
      </c>
      <c r="E23" s="81">
        <v>48493.030160000002</v>
      </c>
      <c r="F23" s="82">
        <v>0</v>
      </c>
      <c r="G23" s="77">
        <v>0</v>
      </c>
      <c r="H23" s="142"/>
      <c r="I23" s="78">
        <v>0</v>
      </c>
      <c r="J23" s="82">
        <v>11885.545</v>
      </c>
      <c r="K23" s="77">
        <v>0</v>
      </c>
      <c r="L23" s="142"/>
      <c r="M23" s="78">
        <v>0</v>
      </c>
      <c r="N23" s="82">
        <v>0</v>
      </c>
      <c r="O23" s="77">
        <v>0</v>
      </c>
      <c r="P23" s="142"/>
      <c r="Q23" s="78">
        <v>0</v>
      </c>
      <c r="R23" s="463">
        <v>-11885.545</v>
      </c>
      <c r="S23" s="82">
        <v>24008.802540000001</v>
      </c>
      <c r="T23" s="77">
        <v>0</v>
      </c>
      <c r="U23" s="142"/>
      <c r="V23" s="78">
        <v>0</v>
      </c>
      <c r="W23" s="82">
        <v>0</v>
      </c>
      <c r="X23" s="77">
        <v>0</v>
      </c>
      <c r="Y23" s="142"/>
      <c r="Z23" s="78">
        <v>0</v>
      </c>
      <c r="AA23" s="82">
        <v>0</v>
      </c>
      <c r="AB23" s="77">
        <v>0</v>
      </c>
      <c r="AC23" s="142"/>
      <c r="AD23" s="78">
        <v>0</v>
      </c>
      <c r="AE23" s="82">
        <v>12123.257540000001</v>
      </c>
      <c r="AF23" s="77">
        <v>0</v>
      </c>
      <c r="AG23" s="142"/>
      <c r="AH23" s="78">
        <v>0</v>
      </c>
      <c r="AI23" s="82">
        <v>0</v>
      </c>
      <c r="AJ23" s="77">
        <v>0</v>
      </c>
      <c r="AK23" s="142"/>
      <c r="AL23" s="78">
        <v>0</v>
      </c>
      <c r="AM23" s="82">
        <v>0</v>
      </c>
      <c r="AN23" s="77">
        <v>0</v>
      </c>
      <c r="AO23" s="142"/>
      <c r="AP23" s="78">
        <v>0</v>
      </c>
      <c r="AQ23" s="82">
        <v>12123.257540000001</v>
      </c>
      <c r="AR23" s="77">
        <v>0</v>
      </c>
      <c r="AS23" s="142"/>
      <c r="AT23" s="78">
        <v>0</v>
      </c>
      <c r="AU23" s="82">
        <v>0</v>
      </c>
      <c r="AV23" s="77">
        <v>0</v>
      </c>
      <c r="AW23" s="142"/>
      <c r="AX23" s="78">
        <v>0</v>
      </c>
      <c r="AY23" s="82">
        <v>12123.257540000001</v>
      </c>
      <c r="AZ23" s="77">
        <v>0</v>
      </c>
      <c r="BA23" s="142"/>
      <c r="BB23" s="78">
        <v>0</v>
      </c>
      <c r="BC23" s="99"/>
      <c r="BD23" s="99"/>
      <c r="BE23" s="76">
        <v>72264.120160000006</v>
      </c>
      <c r="BF23" s="76">
        <v>0</v>
      </c>
      <c r="BG23" s="77">
        <v>0</v>
      </c>
      <c r="BH23" s="78">
        <v>0</v>
      </c>
    </row>
    <row r="24" spans="1:60" s="79" customFormat="1" ht="15" x14ac:dyDescent="0.2">
      <c r="A24" s="80" t="s">
        <v>122</v>
      </c>
      <c r="B24" s="264">
        <v>26</v>
      </c>
      <c r="C24" s="162">
        <v>18840.420000000002</v>
      </c>
      <c r="D24" s="163">
        <v>0</v>
      </c>
      <c r="E24" s="81">
        <v>18840.420000000002</v>
      </c>
      <c r="F24" s="82">
        <v>0</v>
      </c>
      <c r="G24" s="77">
        <v>0</v>
      </c>
      <c r="H24" s="142"/>
      <c r="I24" s="78">
        <v>0</v>
      </c>
      <c r="J24" s="82">
        <v>4617.75</v>
      </c>
      <c r="K24" s="77">
        <v>0</v>
      </c>
      <c r="L24" s="142"/>
      <c r="M24" s="78">
        <v>0</v>
      </c>
      <c r="N24" s="82">
        <v>0</v>
      </c>
      <c r="O24" s="77">
        <v>0</v>
      </c>
      <c r="P24" s="142"/>
      <c r="Q24" s="78">
        <v>0</v>
      </c>
      <c r="R24" s="463">
        <v>-4617.75</v>
      </c>
      <c r="S24" s="82">
        <v>9327.8549999999996</v>
      </c>
      <c r="T24" s="77">
        <v>0</v>
      </c>
      <c r="U24" s="142"/>
      <c r="V24" s="78">
        <v>0</v>
      </c>
      <c r="W24" s="82">
        <v>0</v>
      </c>
      <c r="X24" s="77">
        <v>0</v>
      </c>
      <c r="Y24" s="142"/>
      <c r="Z24" s="78">
        <v>0</v>
      </c>
      <c r="AA24" s="82">
        <v>0</v>
      </c>
      <c r="AB24" s="77">
        <v>0</v>
      </c>
      <c r="AC24" s="142"/>
      <c r="AD24" s="78">
        <v>0</v>
      </c>
      <c r="AE24" s="82">
        <v>4710.1050000000005</v>
      </c>
      <c r="AF24" s="77">
        <v>0</v>
      </c>
      <c r="AG24" s="142"/>
      <c r="AH24" s="78">
        <v>0</v>
      </c>
      <c r="AI24" s="82">
        <v>0</v>
      </c>
      <c r="AJ24" s="77">
        <v>0</v>
      </c>
      <c r="AK24" s="142"/>
      <c r="AL24" s="78">
        <v>0</v>
      </c>
      <c r="AM24" s="82">
        <v>0</v>
      </c>
      <c r="AN24" s="77">
        <v>0</v>
      </c>
      <c r="AO24" s="142"/>
      <c r="AP24" s="78">
        <v>0</v>
      </c>
      <c r="AQ24" s="82">
        <v>4710.1050000000005</v>
      </c>
      <c r="AR24" s="77">
        <v>0</v>
      </c>
      <c r="AS24" s="142"/>
      <c r="AT24" s="78">
        <v>0</v>
      </c>
      <c r="AU24" s="82">
        <v>0</v>
      </c>
      <c r="AV24" s="77">
        <v>0</v>
      </c>
      <c r="AW24" s="142"/>
      <c r="AX24" s="78">
        <v>0</v>
      </c>
      <c r="AY24" s="82">
        <v>4710.1050000000005</v>
      </c>
      <c r="AZ24" s="77">
        <v>0</v>
      </c>
      <c r="BA24" s="142"/>
      <c r="BB24" s="78">
        <v>0</v>
      </c>
      <c r="BC24" s="99"/>
      <c r="BD24" s="99"/>
      <c r="BE24" s="76">
        <v>28075.919999999998</v>
      </c>
      <c r="BF24" s="76">
        <v>0</v>
      </c>
      <c r="BG24" s="77">
        <v>0</v>
      </c>
      <c r="BH24" s="78">
        <v>0</v>
      </c>
    </row>
    <row r="25" spans="1:60" s="79" customFormat="1" ht="15" x14ac:dyDescent="0.2">
      <c r="A25" s="80" t="s">
        <v>123</v>
      </c>
      <c r="B25" s="264">
        <v>26</v>
      </c>
      <c r="C25" s="162">
        <v>70652.126405599993</v>
      </c>
      <c r="D25" s="163">
        <v>0</v>
      </c>
      <c r="E25" s="81">
        <v>70652.126405599993</v>
      </c>
      <c r="F25" s="82">
        <v>0</v>
      </c>
      <c r="G25" s="77">
        <v>0</v>
      </c>
      <c r="H25" s="142"/>
      <c r="I25" s="78">
        <v>0</v>
      </c>
      <c r="J25" s="82">
        <v>17316.7</v>
      </c>
      <c r="K25" s="77">
        <v>0</v>
      </c>
      <c r="L25" s="142"/>
      <c r="M25" s="78">
        <v>0</v>
      </c>
      <c r="N25" s="82">
        <v>0</v>
      </c>
      <c r="O25" s="77">
        <v>0</v>
      </c>
      <c r="P25" s="142"/>
      <c r="Q25" s="78">
        <v>0</v>
      </c>
      <c r="R25" s="463">
        <v>-17316.7</v>
      </c>
      <c r="S25" s="82">
        <v>34979.731601399995</v>
      </c>
      <c r="T25" s="77">
        <v>0</v>
      </c>
      <c r="U25" s="142"/>
      <c r="V25" s="78">
        <v>0</v>
      </c>
      <c r="W25" s="82">
        <v>0</v>
      </c>
      <c r="X25" s="77">
        <v>0</v>
      </c>
      <c r="Y25" s="142"/>
      <c r="Z25" s="78">
        <v>0</v>
      </c>
      <c r="AA25" s="82">
        <v>0</v>
      </c>
      <c r="AB25" s="77">
        <v>0</v>
      </c>
      <c r="AC25" s="142"/>
      <c r="AD25" s="78">
        <v>0</v>
      </c>
      <c r="AE25" s="82">
        <v>17663.031601399998</v>
      </c>
      <c r="AF25" s="77">
        <v>0</v>
      </c>
      <c r="AG25" s="142"/>
      <c r="AH25" s="78">
        <v>0</v>
      </c>
      <c r="AI25" s="82">
        <v>0</v>
      </c>
      <c r="AJ25" s="77">
        <v>0</v>
      </c>
      <c r="AK25" s="142"/>
      <c r="AL25" s="78">
        <v>0</v>
      </c>
      <c r="AM25" s="82">
        <v>0</v>
      </c>
      <c r="AN25" s="77">
        <v>0</v>
      </c>
      <c r="AO25" s="142"/>
      <c r="AP25" s="78">
        <v>0</v>
      </c>
      <c r="AQ25" s="82">
        <v>17663.031601399998</v>
      </c>
      <c r="AR25" s="77">
        <v>0</v>
      </c>
      <c r="AS25" s="142"/>
      <c r="AT25" s="78">
        <v>0</v>
      </c>
      <c r="AU25" s="82">
        <v>0</v>
      </c>
      <c r="AV25" s="77">
        <v>0</v>
      </c>
      <c r="AW25" s="142"/>
      <c r="AX25" s="78">
        <v>0</v>
      </c>
      <c r="AY25" s="82">
        <v>17663.031601399998</v>
      </c>
      <c r="AZ25" s="77">
        <v>0</v>
      </c>
      <c r="BA25" s="142"/>
      <c r="BB25" s="78">
        <v>0</v>
      </c>
      <c r="BC25" s="99"/>
      <c r="BD25" s="99"/>
      <c r="BE25" s="76">
        <v>105285.52640559999</v>
      </c>
      <c r="BF25" s="76">
        <v>0</v>
      </c>
      <c r="BG25" s="77">
        <v>0</v>
      </c>
      <c r="BH25" s="78">
        <v>0</v>
      </c>
    </row>
    <row r="26" spans="1:60" s="79" customFormat="1" ht="15" x14ac:dyDescent="0.2">
      <c r="A26" s="80" t="s">
        <v>133</v>
      </c>
      <c r="B26" s="264">
        <v>102084</v>
      </c>
      <c r="C26" s="162">
        <v>58183.350000000006</v>
      </c>
      <c r="D26" s="163">
        <v>0</v>
      </c>
      <c r="E26" s="81">
        <v>58183.350000000006</v>
      </c>
      <c r="F26" s="82">
        <v>0</v>
      </c>
      <c r="G26" s="77">
        <v>0</v>
      </c>
      <c r="H26" s="142"/>
      <c r="I26" s="78">
        <v>0</v>
      </c>
      <c r="J26" s="82">
        <v>14270.344999999999</v>
      </c>
      <c r="K26" s="77">
        <v>0</v>
      </c>
      <c r="L26" s="142"/>
      <c r="M26" s="78">
        <v>0</v>
      </c>
      <c r="N26" s="82">
        <v>0</v>
      </c>
      <c r="O26" s="77">
        <v>0</v>
      </c>
      <c r="P26" s="142"/>
      <c r="Q26" s="78">
        <v>0</v>
      </c>
      <c r="R26" s="463">
        <v>-14270.344999999999</v>
      </c>
      <c r="S26" s="82">
        <v>27749.312500000004</v>
      </c>
      <c r="T26" s="77">
        <v>0</v>
      </c>
      <c r="U26" s="142"/>
      <c r="V26" s="78">
        <v>0</v>
      </c>
      <c r="W26" s="82">
        <v>1066.8699999999999</v>
      </c>
      <c r="X26" s="77">
        <v>0</v>
      </c>
      <c r="Y26" s="142"/>
      <c r="Z26" s="78">
        <v>0</v>
      </c>
      <c r="AA26" s="82">
        <v>0</v>
      </c>
      <c r="AB26" s="77">
        <v>0</v>
      </c>
      <c r="AC26" s="142"/>
      <c r="AD26" s="78">
        <v>0</v>
      </c>
      <c r="AE26" s="82">
        <v>13478.967500000001</v>
      </c>
      <c r="AF26" s="77">
        <v>0</v>
      </c>
      <c r="AG26" s="142"/>
      <c r="AH26" s="78">
        <v>0</v>
      </c>
      <c r="AI26" s="82">
        <v>1066.8699999999999</v>
      </c>
      <c r="AJ26" s="77">
        <v>0</v>
      </c>
      <c r="AK26" s="142"/>
      <c r="AL26" s="78">
        <v>0</v>
      </c>
      <c r="AM26" s="82">
        <v>0</v>
      </c>
      <c r="AN26" s="77">
        <v>0</v>
      </c>
      <c r="AO26" s="142"/>
      <c r="AP26" s="78">
        <v>0</v>
      </c>
      <c r="AQ26" s="82">
        <v>13478.967500000001</v>
      </c>
      <c r="AR26" s="77">
        <v>0</v>
      </c>
      <c r="AS26" s="142"/>
      <c r="AT26" s="78">
        <v>0</v>
      </c>
      <c r="AU26" s="82">
        <v>1066.8699999999999</v>
      </c>
      <c r="AV26" s="77">
        <v>0</v>
      </c>
      <c r="AW26" s="142"/>
      <c r="AX26" s="78">
        <v>0</v>
      </c>
      <c r="AY26" s="82">
        <v>14545.837500000001</v>
      </c>
      <c r="AZ26" s="77">
        <v>0</v>
      </c>
      <c r="BA26" s="142"/>
      <c r="BB26" s="78">
        <v>0</v>
      </c>
      <c r="BC26" s="99"/>
      <c r="BD26" s="99"/>
      <c r="BE26" s="76">
        <v>86724.040000000008</v>
      </c>
      <c r="BF26" s="76">
        <v>0</v>
      </c>
      <c r="BG26" s="77">
        <v>0</v>
      </c>
      <c r="BH26" s="78">
        <v>0</v>
      </c>
    </row>
    <row r="27" spans="1:60" s="79" customFormat="1" ht="15" x14ac:dyDescent="0.2">
      <c r="A27" s="80" t="s">
        <v>132</v>
      </c>
      <c r="B27" s="264">
        <v>102084</v>
      </c>
      <c r="C27" s="162">
        <v>38183.040000000008</v>
      </c>
      <c r="D27" s="163">
        <v>0</v>
      </c>
      <c r="E27" s="81">
        <v>38183.040000000008</v>
      </c>
      <c r="F27" s="82">
        <v>0</v>
      </c>
      <c r="G27" s="77">
        <v>0</v>
      </c>
      <c r="H27" s="142"/>
      <c r="I27" s="78">
        <v>0</v>
      </c>
      <c r="J27" s="82">
        <v>9364.9787500000002</v>
      </c>
      <c r="K27" s="77">
        <v>0</v>
      </c>
      <c r="L27" s="142"/>
      <c r="M27" s="78">
        <v>0</v>
      </c>
      <c r="N27" s="82">
        <v>0</v>
      </c>
      <c r="O27" s="77">
        <v>0</v>
      </c>
      <c r="P27" s="142"/>
      <c r="Q27" s="78">
        <v>0</v>
      </c>
      <c r="R27" s="463">
        <v>-9364.9787500000002</v>
      </c>
      <c r="S27" s="82">
        <v>18210.601250000003</v>
      </c>
      <c r="T27" s="77">
        <v>0</v>
      </c>
      <c r="U27" s="142"/>
      <c r="V27" s="78">
        <v>0</v>
      </c>
      <c r="W27" s="82">
        <v>700.13750000000005</v>
      </c>
      <c r="X27" s="77">
        <v>0</v>
      </c>
      <c r="Y27" s="142"/>
      <c r="Z27" s="78">
        <v>0</v>
      </c>
      <c r="AA27" s="82">
        <v>0</v>
      </c>
      <c r="AB27" s="77">
        <v>0</v>
      </c>
      <c r="AC27" s="142"/>
      <c r="AD27" s="78">
        <v>0</v>
      </c>
      <c r="AE27" s="82">
        <v>8845.6225000000013</v>
      </c>
      <c r="AF27" s="77">
        <v>0</v>
      </c>
      <c r="AG27" s="142"/>
      <c r="AH27" s="78">
        <v>0</v>
      </c>
      <c r="AI27" s="82">
        <v>700.13750000000005</v>
      </c>
      <c r="AJ27" s="77">
        <v>0</v>
      </c>
      <c r="AK27" s="142"/>
      <c r="AL27" s="78">
        <v>0</v>
      </c>
      <c r="AM27" s="82">
        <v>0</v>
      </c>
      <c r="AN27" s="77">
        <v>0</v>
      </c>
      <c r="AO27" s="142"/>
      <c r="AP27" s="78">
        <v>0</v>
      </c>
      <c r="AQ27" s="82">
        <v>8845.6225000000013</v>
      </c>
      <c r="AR27" s="77">
        <v>0</v>
      </c>
      <c r="AS27" s="142"/>
      <c r="AT27" s="78">
        <v>0</v>
      </c>
      <c r="AU27" s="82">
        <v>700.13750000000005</v>
      </c>
      <c r="AV27" s="77">
        <v>0</v>
      </c>
      <c r="AW27" s="142"/>
      <c r="AX27" s="78">
        <v>0</v>
      </c>
      <c r="AY27" s="82">
        <v>9545.760000000002</v>
      </c>
      <c r="AZ27" s="77">
        <v>0</v>
      </c>
      <c r="BA27" s="142"/>
      <c r="BB27" s="78">
        <v>0</v>
      </c>
      <c r="BC27" s="99"/>
      <c r="BD27" s="99"/>
      <c r="BE27" s="76">
        <v>56912.997500000005</v>
      </c>
      <c r="BF27" s="76">
        <v>0</v>
      </c>
      <c r="BG27" s="77">
        <v>0</v>
      </c>
      <c r="BH27" s="78">
        <v>0</v>
      </c>
    </row>
    <row r="28" spans="1:60" s="79" customFormat="1" ht="15" x14ac:dyDescent="0.2">
      <c r="A28" s="80" t="s">
        <v>131</v>
      </c>
      <c r="B28" s="264">
        <v>102084</v>
      </c>
      <c r="C28" s="162">
        <v>77273.8</v>
      </c>
      <c r="D28" s="163">
        <v>0</v>
      </c>
      <c r="E28" s="81">
        <v>77273.8</v>
      </c>
      <c r="F28" s="82">
        <v>0</v>
      </c>
      <c r="G28" s="77">
        <v>0</v>
      </c>
      <c r="H28" s="142"/>
      <c r="I28" s="78">
        <v>0</v>
      </c>
      <c r="J28" s="82">
        <v>18952.577499999999</v>
      </c>
      <c r="K28" s="77">
        <v>0</v>
      </c>
      <c r="L28" s="142"/>
      <c r="M28" s="78">
        <v>0</v>
      </c>
      <c r="N28" s="82">
        <v>0</v>
      </c>
      <c r="O28" s="77">
        <v>0</v>
      </c>
      <c r="P28" s="142"/>
      <c r="Q28" s="78">
        <v>0</v>
      </c>
      <c r="R28" s="463">
        <v>-18952.577499999999</v>
      </c>
      <c r="S28" s="82">
        <v>36854.084999999999</v>
      </c>
      <c r="T28" s="77">
        <v>0</v>
      </c>
      <c r="U28" s="142"/>
      <c r="V28" s="78">
        <v>0</v>
      </c>
      <c r="W28" s="82">
        <v>1416.9425000000001</v>
      </c>
      <c r="X28" s="77">
        <v>0</v>
      </c>
      <c r="Y28" s="142"/>
      <c r="Z28" s="78">
        <v>0</v>
      </c>
      <c r="AA28" s="82">
        <v>0</v>
      </c>
      <c r="AB28" s="77">
        <v>0</v>
      </c>
      <c r="AC28" s="142"/>
      <c r="AD28" s="78">
        <v>0</v>
      </c>
      <c r="AE28" s="82">
        <v>17901.5075</v>
      </c>
      <c r="AF28" s="77">
        <v>0</v>
      </c>
      <c r="AG28" s="142"/>
      <c r="AH28" s="78">
        <v>0</v>
      </c>
      <c r="AI28" s="82">
        <v>1416.9425000000001</v>
      </c>
      <c r="AJ28" s="77">
        <v>0</v>
      </c>
      <c r="AK28" s="142"/>
      <c r="AL28" s="78">
        <v>0</v>
      </c>
      <c r="AM28" s="82">
        <v>0</v>
      </c>
      <c r="AN28" s="77">
        <v>0</v>
      </c>
      <c r="AO28" s="142"/>
      <c r="AP28" s="78">
        <v>0</v>
      </c>
      <c r="AQ28" s="82">
        <v>17901.5075</v>
      </c>
      <c r="AR28" s="77">
        <v>0</v>
      </c>
      <c r="AS28" s="142"/>
      <c r="AT28" s="78">
        <v>0</v>
      </c>
      <c r="AU28" s="82">
        <v>1416.9425000000001</v>
      </c>
      <c r="AV28" s="77">
        <v>0</v>
      </c>
      <c r="AW28" s="142"/>
      <c r="AX28" s="78">
        <v>0</v>
      </c>
      <c r="AY28" s="82">
        <v>19318.45</v>
      </c>
      <c r="AZ28" s="77">
        <v>0</v>
      </c>
      <c r="BA28" s="142"/>
      <c r="BB28" s="78">
        <v>0</v>
      </c>
      <c r="BC28" s="99"/>
      <c r="BD28" s="99"/>
      <c r="BE28" s="76">
        <v>115178.955</v>
      </c>
      <c r="BF28" s="76">
        <v>0</v>
      </c>
      <c r="BG28" s="77">
        <v>0</v>
      </c>
      <c r="BH28" s="78">
        <v>0</v>
      </c>
    </row>
    <row r="29" spans="1:60" s="79" customFormat="1" ht="15" x14ac:dyDescent="0.2">
      <c r="A29" s="80" t="s">
        <v>129</v>
      </c>
      <c r="B29" s="264">
        <v>102084</v>
      </c>
      <c r="C29" s="162">
        <v>416369.45000000007</v>
      </c>
      <c r="D29" s="163">
        <v>0</v>
      </c>
      <c r="E29" s="81">
        <v>416369.45000000007</v>
      </c>
      <c r="F29" s="82">
        <v>0</v>
      </c>
      <c r="G29" s="77">
        <v>0</v>
      </c>
      <c r="H29" s="142"/>
      <c r="I29" s="78">
        <v>0</v>
      </c>
      <c r="J29" s="82">
        <v>102120.95375</v>
      </c>
      <c r="K29" s="77">
        <v>0</v>
      </c>
      <c r="L29" s="142"/>
      <c r="M29" s="78">
        <v>0</v>
      </c>
      <c r="N29" s="82">
        <v>0</v>
      </c>
      <c r="O29" s="77">
        <v>0</v>
      </c>
      <c r="P29" s="142"/>
      <c r="Q29" s="78">
        <v>0</v>
      </c>
      <c r="R29" s="463">
        <v>-102120.95375</v>
      </c>
      <c r="S29" s="82">
        <v>198578.49875</v>
      </c>
      <c r="T29" s="77">
        <v>0</v>
      </c>
      <c r="U29" s="142"/>
      <c r="V29" s="78">
        <v>0</v>
      </c>
      <c r="W29" s="82">
        <v>7634.8175000000001</v>
      </c>
      <c r="X29" s="77">
        <v>0</v>
      </c>
      <c r="Y29" s="142"/>
      <c r="Z29" s="78">
        <v>0</v>
      </c>
      <c r="AA29" s="82">
        <v>0</v>
      </c>
      <c r="AB29" s="77">
        <v>0</v>
      </c>
      <c r="AC29" s="142"/>
      <c r="AD29" s="78">
        <v>0</v>
      </c>
      <c r="AE29" s="82">
        <v>96457.545000000013</v>
      </c>
      <c r="AF29" s="77">
        <v>0</v>
      </c>
      <c r="AG29" s="142"/>
      <c r="AH29" s="78">
        <v>0</v>
      </c>
      <c r="AI29" s="82">
        <v>7634.8175000000001</v>
      </c>
      <c r="AJ29" s="77">
        <v>0</v>
      </c>
      <c r="AK29" s="142"/>
      <c r="AL29" s="78">
        <v>0</v>
      </c>
      <c r="AM29" s="82">
        <v>0</v>
      </c>
      <c r="AN29" s="77">
        <v>0</v>
      </c>
      <c r="AO29" s="142"/>
      <c r="AP29" s="78">
        <v>0</v>
      </c>
      <c r="AQ29" s="82">
        <v>96457.545000000013</v>
      </c>
      <c r="AR29" s="77">
        <v>0</v>
      </c>
      <c r="AS29" s="142"/>
      <c r="AT29" s="78">
        <v>0</v>
      </c>
      <c r="AU29" s="82">
        <v>7634.8175000000001</v>
      </c>
      <c r="AV29" s="77">
        <v>0</v>
      </c>
      <c r="AW29" s="142"/>
      <c r="AX29" s="78">
        <v>0</v>
      </c>
      <c r="AY29" s="82">
        <v>104092.36250000002</v>
      </c>
      <c r="AZ29" s="77">
        <v>0</v>
      </c>
      <c r="BA29" s="142"/>
      <c r="BB29" s="78">
        <v>0</v>
      </c>
      <c r="BC29" s="99"/>
      <c r="BD29" s="99"/>
      <c r="BE29" s="76">
        <v>620611.35750000016</v>
      </c>
      <c r="BF29" s="76">
        <v>0</v>
      </c>
      <c r="BG29" s="77">
        <v>0</v>
      </c>
      <c r="BH29" s="78">
        <v>0</v>
      </c>
    </row>
    <row r="30" spans="1:60" s="79" customFormat="1" ht="15" x14ac:dyDescent="0.2">
      <c r="A30" s="80" t="s">
        <v>134</v>
      </c>
      <c r="B30" s="264">
        <v>102084</v>
      </c>
      <c r="C30" s="162">
        <v>54545.96</v>
      </c>
      <c r="D30" s="163">
        <v>0</v>
      </c>
      <c r="E30" s="81">
        <v>54545.96</v>
      </c>
      <c r="F30" s="82">
        <v>0</v>
      </c>
      <c r="G30" s="77">
        <v>0</v>
      </c>
      <c r="H30" s="142"/>
      <c r="I30" s="78">
        <v>0</v>
      </c>
      <c r="J30" s="82">
        <v>13378.22875</v>
      </c>
      <c r="K30" s="77">
        <v>0</v>
      </c>
      <c r="L30" s="142"/>
      <c r="M30" s="78">
        <v>0</v>
      </c>
      <c r="N30" s="82">
        <v>0</v>
      </c>
      <c r="O30" s="77">
        <v>0</v>
      </c>
      <c r="P30" s="142"/>
      <c r="Q30" s="78">
        <v>0</v>
      </c>
      <c r="R30" s="463">
        <v>-13378.22875</v>
      </c>
      <c r="S30" s="82">
        <v>26014.521249999998</v>
      </c>
      <c r="T30" s="77">
        <v>0</v>
      </c>
      <c r="U30" s="142"/>
      <c r="V30" s="78">
        <v>0</v>
      </c>
      <c r="W30" s="82">
        <v>1000.1975</v>
      </c>
      <c r="X30" s="77">
        <v>0</v>
      </c>
      <c r="Y30" s="142"/>
      <c r="Z30" s="78">
        <v>0</v>
      </c>
      <c r="AA30" s="82">
        <v>0</v>
      </c>
      <c r="AB30" s="77">
        <v>0</v>
      </c>
      <c r="AC30" s="142"/>
      <c r="AD30" s="78">
        <v>0</v>
      </c>
      <c r="AE30" s="82">
        <v>12636.2925</v>
      </c>
      <c r="AF30" s="77">
        <v>0</v>
      </c>
      <c r="AG30" s="142"/>
      <c r="AH30" s="78">
        <v>0</v>
      </c>
      <c r="AI30" s="82">
        <v>1000.1975</v>
      </c>
      <c r="AJ30" s="77">
        <v>0</v>
      </c>
      <c r="AK30" s="142"/>
      <c r="AL30" s="78">
        <v>0</v>
      </c>
      <c r="AM30" s="82">
        <v>0</v>
      </c>
      <c r="AN30" s="77">
        <v>0</v>
      </c>
      <c r="AO30" s="142"/>
      <c r="AP30" s="78">
        <v>0</v>
      </c>
      <c r="AQ30" s="82">
        <v>12636.2925</v>
      </c>
      <c r="AR30" s="77">
        <v>0</v>
      </c>
      <c r="AS30" s="142"/>
      <c r="AT30" s="78">
        <v>0</v>
      </c>
      <c r="AU30" s="82">
        <v>1000.1975</v>
      </c>
      <c r="AV30" s="77">
        <v>0</v>
      </c>
      <c r="AW30" s="142"/>
      <c r="AX30" s="78">
        <v>0</v>
      </c>
      <c r="AY30" s="82">
        <v>13636.49</v>
      </c>
      <c r="AZ30" s="77">
        <v>0</v>
      </c>
      <c r="BA30" s="142"/>
      <c r="BB30" s="78">
        <v>0</v>
      </c>
      <c r="BC30" s="99"/>
      <c r="BD30" s="99"/>
      <c r="BE30" s="76">
        <v>81302.41750000001</v>
      </c>
      <c r="BF30" s="76">
        <v>0</v>
      </c>
      <c r="BG30" s="77">
        <v>0</v>
      </c>
      <c r="BH30" s="78">
        <v>0</v>
      </c>
    </row>
    <row r="31" spans="1:60" s="79" customFormat="1" ht="15" x14ac:dyDescent="0.2">
      <c r="A31" s="80" t="s">
        <v>138</v>
      </c>
      <c r="B31" s="264">
        <v>120400</v>
      </c>
      <c r="C31" s="162">
        <v>48897.13</v>
      </c>
      <c r="D31" s="163">
        <v>0</v>
      </c>
      <c r="E31" s="81">
        <v>48897.13</v>
      </c>
      <c r="F31" s="82">
        <v>0</v>
      </c>
      <c r="G31" s="77">
        <v>0</v>
      </c>
      <c r="H31" s="142"/>
      <c r="I31" s="78">
        <v>0</v>
      </c>
      <c r="J31" s="82">
        <v>11984.59</v>
      </c>
      <c r="K31" s="77">
        <v>0</v>
      </c>
      <c r="L31" s="142"/>
      <c r="M31" s="78">
        <v>0</v>
      </c>
      <c r="N31" s="82">
        <v>0</v>
      </c>
      <c r="O31" s="77">
        <v>0</v>
      </c>
      <c r="P31" s="142"/>
      <c r="Q31" s="78">
        <v>0</v>
      </c>
      <c r="R31" s="463">
        <v>-11984.59</v>
      </c>
      <c r="S31" s="82">
        <v>24208.872499999998</v>
      </c>
      <c r="T31" s="77">
        <v>0</v>
      </c>
      <c r="U31" s="142"/>
      <c r="V31" s="78">
        <v>0</v>
      </c>
      <c r="W31" s="82">
        <v>0</v>
      </c>
      <c r="X31" s="77">
        <v>0</v>
      </c>
      <c r="Y31" s="142"/>
      <c r="Z31" s="78">
        <v>0</v>
      </c>
      <c r="AA31" s="82">
        <v>0</v>
      </c>
      <c r="AB31" s="77">
        <v>0</v>
      </c>
      <c r="AC31" s="142"/>
      <c r="AD31" s="78">
        <v>0</v>
      </c>
      <c r="AE31" s="82">
        <v>12224.282499999999</v>
      </c>
      <c r="AF31" s="77">
        <v>0</v>
      </c>
      <c r="AG31" s="142"/>
      <c r="AH31" s="78">
        <v>0</v>
      </c>
      <c r="AI31" s="82">
        <v>0</v>
      </c>
      <c r="AJ31" s="77">
        <v>0</v>
      </c>
      <c r="AK31" s="142"/>
      <c r="AL31" s="78">
        <v>0</v>
      </c>
      <c r="AM31" s="82">
        <v>0</v>
      </c>
      <c r="AN31" s="77">
        <v>0</v>
      </c>
      <c r="AO31" s="142"/>
      <c r="AP31" s="78">
        <v>0</v>
      </c>
      <c r="AQ31" s="82">
        <v>12224.282499999999</v>
      </c>
      <c r="AR31" s="77">
        <v>0</v>
      </c>
      <c r="AS31" s="142"/>
      <c r="AT31" s="78">
        <v>0</v>
      </c>
      <c r="AU31" s="82">
        <v>0</v>
      </c>
      <c r="AV31" s="77">
        <v>0</v>
      </c>
      <c r="AW31" s="142"/>
      <c r="AX31" s="78">
        <v>0</v>
      </c>
      <c r="AY31" s="82">
        <v>12224.282499999999</v>
      </c>
      <c r="AZ31" s="77">
        <v>0</v>
      </c>
      <c r="BA31" s="142"/>
      <c r="BB31" s="78">
        <v>0</v>
      </c>
      <c r="BC31" s="99"/>
      <c r="BD31" s="99"/>
      <c r="BE31" s="76">
        <v>72866.31</v>
      </c>
      <c r="BF31" s="76">
        <v>0</v>
      </c>
      <c r="BG31" s="77">
        <v>0</v>
      </c>
      <c r="BH31" s="78">
        <v>0</v>
      </c>
    </row>
    <row r="32" spans="1:60" s="79" customFormat="1" ht="15" x14ac:dyDescent="0.2">
      <c r="A32" s="80" t="s">
        <v>139</v>
      </c>
      <c r="B32" s="264">
        <v>120400</v>
      </c>
      <c r="C32" s="162">
        <v>59469.020000000004</v>
      </c>
      <c r="D32" s="163">
        <v>0</v>
      </c>
      <c r="E32" s="81">
        <v>59469.020000000004</v>
      </c>
      <c r="F32" s="82">
        <v>0</v>
      </c>
      <c r="G32" s="77">
        <v>0</v>
      </c>
      <c r="H32" s="142"/>
      <c r="I32" s="78">
        <v>0</v>
      </c>
      <c r="J32" s="82">
        <v>14575.74</v>
      </c>
      <c r="K32" s="77">
        <v>0</v>
      </c>
      <c r="L32" s="142"/>
      <c r="M32" s="78">
        <v>0</v>
      </c>
      <c r="N32" s="82">
        <v>0</v>
      </c>
      <c r="O32" s="77">
        <v>0</v>
      </c>
      <c r="P32" s="142"/>
      <c r="Q32" s="78">
        <v>0</v>
      </c>
      <c r="R32" s="463">
        <v>-14575.74</v>
      </c>
      <c r="S32" s="82">
        <v>29442.995000000003</v>
      </c>
      <c r="T32" s="77">
        <v>0</v>
      </c>
      <c r="U32" s="142"/>
      <c r="V32" s="78">
        <v>0</v>
      </c>
      <c r="W32" s="82">
        <v>0</v>
      </c>
      <c r="X32" s="77">
        <v>0</v>
      </c>
      <c r="Y32" s="142"/>
      <c r="Z32" s="78">
        <v>0</v>
      </c>
      <c r="AA32" s="82">
        <v>0</v>
      </c>
      <c r="AB32" s="77">
        <v>0</v>
      </c>
      <c r="AC32" s="142"/>
      <c r="AD32" s="78">
        <v>0</v>
      </c>
      <c r="AE32" s="82">
        <v>14867.255000000001</v>
      </c>
      <c r="AF32" s="77">
        <v>0</v>
      </c>
      <c r="AG32" s="142"/>
      <c r="AH32" s="78">
        <v>0</v>
      </c>
      <c r="AI32" s="82">
        <v>0</v>
      </c>
      <c r="AJ32" s="77">
        <v>0</v>
      </c>
      <c r="AK32" s="142"/>
      <c r="AL32" s="78">
        <v>0</v>
      </c>
      <c r="AM32" s="82">
        <v>0</v>
      </c>
      <c r="AN32" s="77">
        <v>0</v>
      </c>
      <c r="AO32" s="142"/>
      <c r="AP32" s="78">
        <v>0</v>
      </c>
      <c r="AQ32" s="82">
        <v>14867.255000000001</v>
      </c>
      <c r="AR32" s="77">
        <v>0</v>
      </c>
      <c r="AS32" s="142"/>
      <c r="AT32" s="78">
        <v>0</v>
      </c>
      <c r="AU32" s="82">
        <v>0</v>
      </c>
      <c r="AV32" s="77">
        <v>0</v>
      </c>
      <c r="AW32" s="142"/>
      <c r="AX32" s="78">
        <v>0</v>
      </c>
      <c r="AY32" s="82">
        <v>14867.255000000001</v>
      </c>
      <c r="AZ32" s="77">
        <v>0</v>
      </c>
      <c r="BA32" s="142"/>
      <c r="BB32" s="78">
        <v>0</v>
      </c>
      <c r="BC32" s="99"/>
      <c r="BD32" s="99"/>
      <c r="BE32" s="76">
        <v>88620.500000000015</v>
      </c>
      <c r="BF32" s="76">
        <v>0</v>
      </c>
      <c r="BG32" s="77">
        <v>0</v>
      </c>
      <c r="BH32" s="78">
        <v>0</v>
      </c>
    </row>
    <row r="33" spans="1:60" s="79" customFormat="1" ht="15" x14ac:dyDescent="0.2">
      <c r="A33" s="80" t="s">
        <v>135</v>
      </c>
      <c r="B33" s="264">
        <v>102084</v>
      </c>
      <c r="C33" s="162">
        <v>77273.8</v>
      </c>
      <c r="D33" s="163">
        <v>0</v>
      </c>
      <c r="E33" s="81">
        <v>77273.8</v>
      </c>
      <c r="F33" s="82">
        <v>0</v>
      </c>
      <c r="G33" s="77">
        <v>0</v>
      </c>
      <c r="H33" s="142"/>
      <c r="I33" s="78">
        <v>0</v>
      </c>
      <c r="J33" s="82">
        <v>18952.577499999999</v>
      </c>
      <c r="K33" s="77">
        <v>0</v>
      </c>
      <c r="L33" s="142"/>
      <c r="M33" s="78">
        <v>0</v>
      </c>
      <c r="N33" s="82">
        <v>0</v>
      </c>
      <c r="O33" s="77">
        <v>0</v>
      </c>
      <c r="P33" s="142"/>
      <c r="Q33" s="78">
        <v>0</v>
      </c>
      <c r="R33" s="463">
        <v>-18952.577499999999</v>
      </c>
      <c r="S33" s="82">
        <v>36854.084999999999</v>
      </c>
      <c r="T33" s="77">
        <v>0</v>
      </c>
      <c r="U33" s="142"/>
      <c r="V33" s="78">
        <v>0</v>
      </c>
      <c r="W33" s="82">
        <v>1416.9425000000001</v>
      </c>
      <c r="X33" s="77">
        <v>0</v>
      </c>
      <c r="Y33" s="142"/>
      <c r="Z33" s="78">
        <v>0</v>
      </c>
      <c r="AA33" s="82">
        <v>0</v>
      </c>
      <c r="AB33" s="77">
        <v>0</v>
      </c>
      <c r="AC33" s="142"/>
      <c r="AD33" s="78">
        <v>0</v>
      </c>
      <c r="AE33" s="82">
        <v>17901.5075</v>
      </c>
      <c r="AF33" s="77">
        <v>0</v>
      </c>
      <c r="AG33" s="142"/>
      <c r="AH33" s="78">
        <v>0</v>
      </c>
      <c r="AI33" s="82">
        <v>1416.9425000000001</v>
      </c>
      <c r="AJ33" s="77">
        <v>0</v>
      </c>
      <c r="AK33" s="142"/>
      <c r="AL33" s="78">
        <v>0</v>
      </c>
      <c r="AM33" s="82">
        <v>0</v>
      </c>
      <c r="AN33" s="77">
        <v>0</v>
      </c>
      <c r="AO33" s="142"/>
      <c r="AP33" s="78">
        <v>0</v>
      </c>
      <c r="AQ33" s="82">
        <v>17901.5075</v>
      </c>
      <c r="AR33" s="77">
        <v>0</v>
      </c>
      <c r="AS33" s="142"/>
      <c r="AT33" s="78">
        <v>0</v>
      </c>
      <c r="AU33" s="82">
        <v>1416.9425000000001</v>
      </c>
      <c r="AV33" s="77">
        <v>0</v>
      </c>
      <c r="AW33" s="142"/>
      <c r="AX33" s="78">
        <v>0</v>
      </c>
      <c r="AY33" s="82">
        <v>19318.45</v>
      </c>
      <c r="AZ33" s="77">
        <v>0</v>
      </c>
      <c r="BA33" s="142"/>
      <c r="BB33" s="78">
        <v>0</v>
      </c>
      <c r="BC33" s="99"/>
      <c r="BD33" s="99"/>
      <c r="BE33" s="76">
        <v>115178.955</v>
      </c>
      <c r="BF33" s="76">
        <v>0</v>
      </c>
      <c r="BG33" s="77">
        <v>0</v>
      </c>
      <c r="BH33" s="78">
        <v>0</v>
      </c>
    </row>
    <row r="34" spans="1:60" s="79" customFormat="1" ht="15" x14ac:dyDescent="0.2">
      <c r="A34" s="80" t="s">
        <v>137</v>
      </c>
      <c r="B34" s="264">
        <v>102084</v>
      </c>
      <c r="C34" s="162">
        <v>85456.36</v>
      </c>
      <c r="D34" s="163">
        <v>0</v>
      </c>
      <c r="E34" s="81">
        <v>85456.36</v>
      </c>
      <c r="F34" s="82">
        <v>0</v>
      </c>
      <c r="G34" s="77">
        <v>0</v>
      </c>
      <c r="H34" s="142"/>
      <c r="I34" s="78">
        <v>0</v>
      </c>
      <c r="J34" s="82">
        <v>20959.469999999998</v>
      </c>
      <c r="K34" s="77">
        <v>0</v>
      </c>
      <c r="L34" s="142"/>
      <c r="M34" s="78">
        <v>0</v>
      </c>
      <c r="N34" s="82">
        <v>0</v>
      </c>
      <c r="O34" s="77">
        <v>0</v>
      </c>
      <c r="P34" s="142"/>
      <c r="Q34" s="78">
        <v>0</v>
      </c>
      <c r="R34" s="463">
        <v>-20959.469999999998</v>
      </c>
      <c r="S34" s="82">
        <v>40756.587500000001</v>
      </c>
      <c r="T34" s="77">
        <v>0</v>
      </c>
      <c r="U34" s="142"/>
      <c r="V34" s="78">
        <v>0</v>
      </c>
      <c r="W34" s="82">
        <v>1566.9725000000001</v>
      </c>
      <c r="X34" s="77">
        <v>0</v>
      </c>
      <c r="Y34" s="142"/>
      <c r="Z34" s="78">
        <v>0</v>
      </c>
      <c r="AA34" s="82">
        <v>0</v>
      </c>
      <c r="AB34" s="77">
        <v>0</v>
      </c>
      <c r="AC34" s="142"/>
      <c r="AD34" s="78">
        <v>0</v>
      </c>
      <c r="AE34" s="82">
        <v>19797.1175</v>
      </c>
      <c r="AF34" s="77">
        <v>0</v>
      </c>
      <c r="AG34" s="142"/>
      <c r="AH34" s="78">
        <v>0</v>
      </c>
      <c r="AI34" s="82">
        <v>1566.9725000000001</v>
      </c>
      <c r="AJ34" s="77">
        <v>0</v>
      </c>
      <c r="AK34" s="142"/>
      <c r="AL34" s="78">
        <v>0</v>
      </c>
      <c r="AM34" s="82">
        <v>0</v>
      </c>
      <c r="AN34" s="77">
        <v>0</v>
      </c>
      <c r="AO34" s="142"/>
      <c r="AP34" s="78">
        <v>0</v>
      </c>
      <c r="AQ34" s="82">
        <v>19797.1175</v>
      </c>
      <c r="AR34" s="77">
        <v>0</v>
      </c>
      <c r="AS34" s="142"/>
      <c r="AT34" s="78">
        <v>0</v>
      </c>
      <c r="AU34" s="82">
        <v>1566.9725000000001</v>
      </c>
      <c r="AV34" s="77">
        <v>0</v>
      </c>
      <c r="AW34" s="142"/>
      <c r="AX34" s="78">
        <v>0</v>
      </c>
      <c r="AY34" s="82">
        <v>21364.09</v>
      </c>
      <c r="AZ34" s="77">
        <v>0</v>
      </c>
      <c r="BA34" s="142"/>
      <c r="BB34" s="78">
        <v>0</v>
      </c>
      <c r="BC34" s="99"/>
      <c r="BD34" s="99"/>
      <c r="BE34" s="76">
        <v>127375.29999999999</v>
      </c>
      <c r="BF34" s="76">
        <v>0</v>
      </c>
      <c r="BG34" s="77">
        <v>0</v>
      </c>
      <c r="BH34" s="78">
        <v>0</v>
      </c>
    </row>
    <row r="35" spans="1:60" s="79" customFormat="1" ht="15" x14ac:dyDescent="0.2">
      <c r="A35" s="80" t="s">
        <v>136</v>
      </c>
      <c r="B35" s="264">
        <v>102084</v>
      </c>
      <c r="C35" s="162">
        <v>77273.8</v>
      </c>
      <c r="D35" s="163">
        <v>0</v>
      </c>
      <c r="E35" s="81">
        <v>77273.8</v>
      </c>
      <c r="F35" s="82">
        <v>0</v>
      </c>
      <c r="G35" s="77">
        <v>0</v>
      </c>
      <c r="H35" s="142"/>
      <c r="I35" s="78">
        <v>0</v>
      </c>
      <c r="J35" s="82">
        <v>18952.577499999999</v>
      </c>
      <c r="K35" s="77">
        <v>0</v>
      </c>
      <c r="L35" s="142"/>
      <c r="M35" s="78">
        <v>0</v>
      </c>
      <c r="N35" s="82">
        <v>0</v>
      </c>
      <c r="O35" s="77">
        <v>0</v>
      </c>
      <c r="P35" s="142"/>
      <c r="Q35" s="78">
        <v>0</v>
      </c>
      <c r="R35" s="463">
        <v>-18952.577499999999</v>
      </c>
      <c r="S35" s="82">
        <v>36854.084999999999</v>
      </c>
      <c r="T35" s="77">
        <v>0</v>
      </c>
      <c r="U35" s="142"/>
      <c r="V35" s="78">
        <v>0</v>
      </c>
      <c r="W35" s="82">
        <v>1416.9425000000001</v>
      </c>
      <c r="X35" s="77">
        <v>0</v>
      </c>
      <c r="Y35" s="142"/>
      <c r="Z35" s="78">
        <v>0</v>
      </c>
      <c r="AA35" s="82">
        <v>0</v>
      </c>
      <c r="AB35" s="77">
        <v>0</v>
      </c>
      <c r="AC35" s="142"/>
      <c r="AD35" s="78">
        <v>0</v>
      </c>
      <c r="AE35" s="82">
        <v>17901.5075</v>
      </c>
      <c r="AF35" s="77">
        <v>0</v>
      </c>
      <c r="AG35" s="142"/>
      <c r="AH35" s="78">
        <v>0</v>
      </c>
      <c r="AI35" s="82">
        <v>1416.9425000000001</v>
      </c>
      <c r="AJ35" s="77">
        <v>0</v>
      </c>
      <c r="AK35" s="142"/>
      <c r="AL35" s="78">
        <v>0</v>
      </c>
      <c r="AM35" s="82">
        <v>0</v>
      </c>
      <c r="AN35" s="77">
        <v>0</v>
      </c>
      <c r="AO35" s="142"/>
      <c r="AP35" s="78">
        <v>0</v>
      </c>
      <c r="AQ35" s="82">
        <v>17901.5075</v>
      </c>
      <c r="AR35" s="77">
        <v>0</v>
      </c>
      <c r="AS35" s="142"/>
      <c r="AT35" s="78">
        <v>0</v>
      </c>
      <c r="AU35" s="82">
        <v>1416.9425000000001</v>
      </c>
      <c r="AV35" s="77">
        <v>0</v>
      </c>
      <c r="AW35" s="142"/>
      <c r="AX35" s="78">
        <v>0</v>
      </c>
      <c r="AY35" s="82">
        <v>19318.45</v>
      </c>
      <c r="AZ35" s="77">
        <v>0</v>
      </c>
      <c r="BA35" s="142"/>
      <c r="BB35" s="78">
        <v>0</v>
      </c>
      <c r="BC35" s="99"/>
      <c r="BD35" s="99"/>
      <c r="BE35" s="76">
        <v>115178.955</v>
      </c>
      <c r="BF35" s="76">
        <v>0</v>
      </c>
      <c r="BG35" s="77">
        <v>0</v>
      </c>
      <c r="BH35" s="78">
        <v>0</v>
      </c>
    </row>
    <row r="36" spans="1:60" s="79" customFormat="1" ht="15" x14ac:dyDescent="0.2">
      <c r="A36" s="80" t="s">
        <v>130</v>
      </c>
      <c r="B36" s="264">
        <v>102084</v>
      </c>
      <c r="C36" s="162">
        <v>61818.609999999993</v>
      </c>
      <c r="D36" s="163">
        <v>0</v>
      </c>
      <c r="E36" s="81">
        <v>61818.609999999993</v>
      </c>
      <c r="F36" s="82">
        <v>0</v>
      </c>
      <c r="G36" s="77">
        <v>0</v>
      </c>
      <c r="H36" s="142"/>
      <c r="I36" s="78">
        <v>0</v>
      </c>
      <c r="J36" s="82">
        <v>15161.955</v>
      </c>
      <c r="K36" s="77">
        <v>0</v>
      </c>
      <c r="L36" s="142"/>
      <c r="M36" s="78">
        <v>0</v>
      </c>
      <c r="N36" s="82">
        <v>0</v>
      </c>
      <c r="O36" s="77">
        <v>0</v>
      </c>
      <c r="P36" s="142"/>
      <c r="Q36" s="78">
        <v>0</v>
      </c>
      <c r="R36" s="463">
        <v>-15161.955</v>
      </c>
      <c r="S36" s="82">
        <v>29483.054999999997</v>
      </c>
      <c r="T36" s="77">
        <v>0</v>
      </c>
      <c r="U36" s="142"/>
      <c r="V36" s="78">
        <v>0</v>
      </c>
      <c r="W36" s="82">
        <v>1133.5525</v>
      </c>
      <c r="X36" s="77">
        <v>0</v>
      </c>
      <c r="Y36" s="142"/>
      <c r="Z36" s="78">
        <v>0</v>
      </c>
      <c r="AA36" s="82">
        <v>0</v>
      </c>
      <c r="AB36" s="77">
        <v>0</v>
      </c>
      <c r="AC36" s="142"/>
      <c r="AD36" s="78">
        <v>0</v>
      </c>
      <c r="AE36" s="82">
        <v>14321.099999999999</v>
      </c>
      <c r="AF36" s="77">
        <v>0</v>
      </c>
      <c r="AG36" s="142"/>
      <c r="AH36" s="78">
        <v>0</v>
      </c>
      <c r="AI36" s="82">
        <v>1133.5525</v>
      </c>
      <c r="AJ36" s="77">
        <v>0</v>
      </c>
      <c r="AK36" s="142"/>
      <c r="AL36" s="78">
        <v>0</v>
      </c>
      <c r="AM36" s="82">
        <v>0</v>
      </c>
      <c r="AN36" s="77">
        <v>0</v>
      </c>
      <c r="AO36" s="142"/>
      <c r="AP36" s="78">
        <v>0</v>
      </c>
      <c r="AQ36" s="82">
        <v>14321.099999999999</v>
      </c>
      <c r="AR36" s="77">
        <v>0</v>
      </c>
      <c r="AS36" s="142"/>
      <c r="AT36" s="78">
        <v>0</v>
      </c>
      <c r="AU36" s="82">
        <v>1133.5525</v>
      </c>
      <c r="AV36" s="77">
        <v>0</v>
      </c>
      <c r="AW36" s="142"/>
      <c r="AX36" s="78">
        <v>0</v>
      </c>
      <c r="AY36" s="82">
        <v>15454.652499999998</v>
      </c>
      <c r="AZ36" s="77">
        <v>0</v>
      </c>
      <c r="BA36" s="142"/>
      <c r="BB36" s="78">
        <v>0</v>
      </c>
      <c r="BC36" s="99"/>
      <c r="BD36" s="99"/>
      <c r="BE36" s="76">
        <v>92142.51999999999</v>
      </c>
      <c r="BF36" s="76">
        <v>0</v>
      </c>
      <c r="BG36" s="77">
        <v>0</v>
      </c>
      <c r="BH36" s="78">
        <v>0</v>
      </c>
    </row>
    <row r="37" spans="1:60" s="79" customFormat="1" ht="15.75" thickBot="1" x14ac:dyDescent="0.25">
      <c r="A37" s="80" t="s">
        <v>140</v>
      </c>
      <c r="B37" s="264">
        <v>120400</v>
      </c>
      <c r="C37" s="162">
        <v>0</v>
      </c>
      <c r="D37" s="163">
        <v>0</v>
      </c>
      <c r="E37" s="81">
        <v>0</v>
      </c>
      <c r="F37" s="82">
        <v>0</v>
      </c>
      <c r="G37" s="77">
        <v>0</v>
      </c>
      <c r="H37" s="142"/>
      <c r="I37" s="78">
        <v>0</v>
      </c>
      <c r="J37" s="82">
        <v>0</v>
      </c>
      <c r="K37" s="77">
        <v>0</v>
      </c>
      <c r="L37" s="142"/>
      <c r="M37" s="78">
        <v>0</v>
      </c>
      <c r="N37" s="82">
        <v>0</v>
      </c>
      <c r="O37" s="77">
        <v>0</v>
      </c>
      <c r="P37" s="142"/>
      <c r="Q37" s="78">
        <v>0</v>
      </c>
      <c r="R37" s="463">
        <v>0</v>
      </c>
      <c r="S37" s="82">
        <v>0</v>
      </c>
      <c r="T37" s="77">
        <v>0</v>
      </c>
      <c r="U37" s="142"/>
      <c r="V37" s="78">
        <v>0</v>
      </c>
      <c r="W37" s="82">
        <v>0</v>
      </c>
      <c r="X37" s="77">
        <v>0</v>
      </c>
      <c r="Y37" s="142"/>
      <c r="Z37" s="78">
        <v>0</v>
      </c>
      <c r="AA37" s="82">
        <v>0</v>
      </c>
      <c r="AB37" s="77">
        <v>0</v>
      </c>
      <c r="AC37" s="142"/>
      <c r="AD37" s="78">
        <v>0</v>
      </c>
      <c r="AE37" s="82">
        <v>0</v>
      </c>
      <c r="AF37" s="77">
        <v>0</v>
      </c>
      <c r="AG37" s="142"/>
      <c r="AH37" s="78">
        <v>0</v>
      </c>
      <c r="AI37" s="82">
        <v>0</v>
      </c>
      <c r="AJ37" s="77">
        <v>0</v>
      </c>
      <c r="AK37" s="142"/>
      <c r="AL37" s="78">
        <v>0</v>
      </c>
      <c r="AM37" s="82">
        <v>0</v>
      </c>
      <c r="AN37" s="77">
        <v>0</v>
      </c>
      <c r="AO37" s="142"/>
      <c r="AP37" s="78">
        <v>0</v>
      </c>
      <c r="AQ37" s="82">
        <v>0</v>
      </c>
      <c r="AR37" s="77">
        <v>0</v>
      </c>
      <c r="AS37" s="142"/>
      <c r="AT37" s="78">
        <v>0</v>
      </c>
      <c r="AU37" s="82">
        <v>0</v>
      </c>
      <c r="AV37" s="77">
        <v>0</v>
      </c>
      <c r="AW37" s="142"/>
      <c r="AX37" s="78">
        <v>0</v>
      </c>
      <c r="AY37" s="82">
        <v>0</v>
      </c>
      <c r="AZ37" s="77">
        <v>0</v>
      </c>
      <c r="BA37" s="142"/>
      <c r="BB37" s="78">
        <v>0</v>
      </c>
      <c r="BC37" s="99"/>
      <c r="BD37" s="99"/>
      <c r="BE37" s="76">
        <v>0</v>
      </c>
      <c r="BF37" s="76">
        <v>0</v>
      </c>
      <c r="BG37" s="77">
        <v>0</v>
      </c>
      <c r="BH37" s="78">
        <v>0</v>
      </c>
    </row>
    <row r="38" spans="1:60" s="9" customFormat="1" ht="15.75" thickBot="1" x14ac:dyDescent="0.3">
      <c r="A38" s="73" t="s">
        <v>160</v>
      </c>
      <c r="B38" s="263"/>
      <c r="C38" s="86">
        <f>SUM(C39:C40)</f>
        <v>55358.85168</v>
      </c>
      <c r="D38" s="262">
        <f>SUM(D39:D40)</f>
        <v>0</v>
      </c>
      <c r="E38" s="87">
        <f>SUM(E39:E40)</f>
        <v>55358.85168</v>
      </c>
      <c r="F38" s="84">
        <f>SUM(F39:F41)</f>
        <v>0</v>
      </c>
      <c r="G38" s="57">
        <f>SUM(G39:G41)</f>
        <v>0</v>
      </c>
      <c r="H38" s="143">
        <f>SUM(H39:H43)</f>
        <v>0</v>
      </c>
      <c r="I38" s="63">
        <f>SUM(I39:I41)</f>
        <v>0</v>
      </c>
      <c r="J38" s="84">
        <f>SUM(J39:J41)</f>
        <v>13568.35</v>
      </c>
      <c r="K38" s="57">
        <f>SUM(K39:K41)</f>
        <v>13568.35</v>
      </c>
      <c r="L38" s="143">
        <f>SUM(L39:L43)</f>
        <v>0</v>
      </c>
      <c r="M38" s="63">
        <f>SUM(M39:M41)</f>
        <v>0</v>
      </c>
      <c r="N38" s="84">
        <f>SUM(N39:N41)</f>
        <v>0</v>
      </c>
      <c r="O38" s="57">
        <f>SUM(O39:O41)</f>
        <v>0</v>
      </c>
      <c r="P38" s="143">
        <f>SUM(P39:P43)</f>
        <v>0</v>
      </c>
      <c r="Q38" s="63">
        <f>SUM(Q39:Q41)</f>
        <v>13568.35</v>
      </c>
      <c r="R38" s="459">
        <f>SUM(R39:R41)</f>
        <v>0</v>
      </c>
      <c r="S38" s="84">
        <f>SUM(S39:S41)</f>
        <v>0</v>
      </c>
      <c r="T38" s="57">
        <f>SUM(T39:T41)</f>
        <v>0</v>
      </c>
      <c r="U38" s="143">
        <f>SUM(U39:U43)</f>
        <v>0</v>
      </c>
      <c r="V38" s="63">
        <f>SUM(V39:V41)</f>
        <v>0</v>
      </c>
      <c r="W38" s="84">
        <f>SUM(W39:W41)</f>
        <v>19792.690000000002</v>
      </c>
      <c r="X38" s="57">
        <f>SUM(X39:X41)</f>
        <v>0</v>
      </c>
      <c r="Y38" s="143">
        <f>SUM(Y39:Y43)</f>
        <v>0</v>
      </c>
      <c r="Z38" s="63">
        <f>SUM(Z39:Z41)</f>
        <v>0</v>
      </c>
      <c r="AA38" s="84">
        <f>SUM(AA39:AA41)</f>
        <v>0</v>
      </c>
      <c r="AB38" s="57">
        <f>SUM(AB39:AB41)</f>
        <v>0</v>
      </c>
      <c r="AC38" s="143">
        <f>SUM(AC39:AC43)</f>
        <v>0</v>
      </c>
      <c r="AD38" s="63">
        <f>SUM(AD39:AD41)</f>
        <v>0</v>
      </c>
      <c r="AE38" s="84">
        <f>SUM(AE39:AE41)</f>
        <v>0</v>
      </c>
      <c r="AF38" s="57">
        <f>SUM(AF39:AF41)</f>
        <v>0</v>
      </c>
      <c r="AG38" s="143">
        <f>SUM(AG39:AG43)</f>
        <v>0</v>
      </c>
      <c r="AH38" s="63">
        <f>SUM(AH39:AH41)</f>
        <v>0</v>
      </c>
      <c r="AI38" s="84">
        <f>SUM(AI39:AI41)</f>
        <v>6224.34</v>
      </c>
      <c r="AJ38" s="57">
        <f>SUM(AJ39:AJ41)</f>
        <v>0</v>
      </c>
      <c r="AK38" s="143">
        <f>SUM(AK39:AK43)</f>
        <v>0</v>
      </c>
      <c r="AL38" s="63">
        <f>SUM(AL39:AL41)</f>
        <v>0</v>
      </c>
      <c r="AM38" s="84">
        <f>SUM(AM39:AM41)</f>
        <v>0</v>
      </c>
      <c r="AN38" s="57">
        <f>SUM(AN39:AN41)</f>
        <v>0</v>
      </c>
      <c r="AO38" s="143">
        <f>SUM(AO39:AO43)</f>
        <v>0</v>
      </c>
      <c r="AP38" s="63">
        <f>SUM(AP39:AP41)</f>
        <v>0</v>
      </c>
      <c r="AQ38" s="84">
        <f>SUM(AQ39:AQ41)</f>
        <v>0</v>
      </c>
      <c r="AR38" s="57">
        <f>SUM(AR39:AR41)</f>
        <v>0</v>
      </c>
      <c r="AS38" s="143">
        <f>SUM(AS39:AS43)</f>
        <v>0</v>
      </c>
      <c r="AT38" s="63">
        <f>SUM(AT39:AT41)</f>
        <v>0</v>
      </c>
      <c r="AU38" s="84">
        <f>SUM(AU39:AU41)</f>
        <v>12448.68</v>
      </c>
      <c r="AV38" s="57">
        <f>SUM(AV39:AV41)</f>
        <v>0</v>
      </c>
      <c r="AW38" s="143">
        <f>SUM(AW39:AW43)</f>
        <v>0</v>
      </c>
      <c r="AX38" s="63">
        <f>SUM(AX39:AX41)</f>
        <v>0</v>
      </c>
      <c r="AY38" s="84">
        <f>SUM(AY39:AY41)</f>
        <v>0</v>
      </c>
      <c r="AZ38" s="57">
        <f>SUM(AZ39:AZ41)</f>
        <v>0</v>
      </c>
      <c r="BA38" s="143">
        <f>SUM(BA39:BA43)</f>
        <v>0</v>
      </c>
      <c r="BB38" s="63">
        <f>SUM(BB39:BB41)</f>
        <v>0</v>
      </c>
      <c r="BC38" s="104">
        <f>SUM(BC39:BC41)</f>
        <v>0</v>
      </c>
      <c r="BD38" s="100">
        <f>SUM(BD39:BD41)</f>
        <v>0</v>
      </c>
      <c r="BE38" s="62">
        <f t="shared" ref="BE38" si="2">SUM(BE39:BE40)</f>
        <v>52034.060000000005</v>
      </c>
      <c r="BF38" s="62">
        <f>SUM(BF39:BF41)</f>
        <v>13568.35</v>
      </c>
      <c r="BG38" s="57">
        <f>SUM(BG39:BG41)</f>
        <v>13568.35</v>
      </c>
      <c r="BH38" s="63">
        <f>SUM(BH39:BH41)</f>
        <v>13568.35</v>
      </c>
    </row>
    <row r="39" spans="1:60" s="79" customFormat="1" ht="15" x14ac:dyDescent="0.2">
      <c r="A39" s="80" t="s">
        <v>159</v>
      </c>
      <c r="B39" s="264">
        <v>100</v>
      </c>
      <c r="C39" s="162">
        <v>46132.376400000001</v>
      </c>
      <c r="D39" s="163">
        <v>0</v>
      </c>
      <c r="E39" s="81">
        <v>46132.376400000001</v>
      </c>
      <c r="F39" s="82">
        <v>0</v>
      </c>
      <c r="G39" s="77">
        <v>0</v>
      </c>
      <c r="H39" s="142"/>
      <c r="I39" s="78">
        <v>0</v>
      </c>
      <c r="J39" s="82">
        <v>11307</v>
      </c>
      <c r="K39" s="77">
        <v>11307</v>
      </c>
      <c r="L39" s="142"/>
      <c r="M39" s="78">
        <v>0</v>
      </c>
      <c r="N39" s="82">
        <v>0</v>
      </c>
      <c r="O39" s="77">
        <v>0</v>
      </c>
      <c r="P39" s="142"/>
      <c r="Q39" s="78">
        <v>11307</v>
      </c>
      <c r="R39" s="463">
        <v>0</v>
      </c>
      <c r="S39" s="82">
        <v>0</v>
      </c>
      <c r="T39" s="77">
        <v>0</v>
      </c>
      <c r="U39" s="142"/>
      <c r="V39" s="78">
        <v>0</v>
      </c>
      <c r="W39" s="246">
        <v>16493.97</v>
      </c>
      <c r="X39" s="77">
        <v>0</v>
      </c>
      <c r="Y39" s="142"/>
      <c r="Z39" s="78">
        <v>0</v>
      </c>
      <c r="AA39" s="82">
        <v>0</v>
      </c>
      <c r="AB39" s="77">
        <v>0</v>
      </c>
      <c r="AC39" s="142"/>
      <c r="AD39" s="78">
        <v>0</v>
      </c>
      <c r="AE39" s="82">
        <v>0</v>
      </c>
      <c r="AF39" s="77">
        <v>0</v>
      </c>
      <c r="AG39" s="142"/>
      <c r="AH39" s="78">
        <v>0</v>
      </c>
      <c r="AI39" s="246">
        <v>5186.97</v>
      </c>
      <c r="AJ39" s="77">
        <v>0</v>
      </c>
      <c r="AK39" s="142"/>
      <c r="AL39" s="78">
        <v>0</v>
      </c>
      <c r="AM39" s="82">
        <v>0</v>
      </c>
      <c r="AN39" s="77">
        <v>0</v>
      </c>
      <c r="AO39" s="142"/>
      <c r="AP39" s="78">
        <v>0</v>
      </c>
      <c r="AQ39" s="82">
        <v>0</v>
      </c>
      <c r="AR39" s="77">
        <v>0</v>
      </c>
      <c r="AS39" s="142"/>
      <c r="AT39" s="78">
        <v>0</v>
      </c>
      <c r="AU39" s="246">
        <v>10373.94</v>
      </c>
      <c r="AV39" s="77">
        <v>0</v>
      </c>
      <c r="AW39" s="142"/>
      <c r="AX39" s="78">
        <v>0</v>
      </c>
      <c r="AY39" s="246">
        <v>0</v>
      </c>
      <c r="AZ39" s="77">
        <v>0</v>
      </c>
      <c r="BA39" s="142"/>
      <c r="BB39" s="78">
        <v>0</v>
      </c>
      <c r="BC39" s="99">
        <v>0</v>
      </c>
      <c r="BD39" s="99">
        <v>0</v>
      </c>
      <c r="BE39" s="76">
        <v>43361.880000000005</v>
      </c>
      <c r="BF39" s="76">
        <v>11307</v>
      </c>
      <c r="BG39" s="77">
        <v>11307</v>
      </c>
      <c r="BH39" s="78">
        <v>11307</v>
      </c>
    </row>
    <row r="40" spans="1:60" s="79" customFormat="1" ht="15" x14ac:dyDescent="0.2">
      <c r="A40" s="80" t="s">
        <v>158</v>
      </c>
      <c r="B40" s="264">
        <v>20</v>
      </c>
      <c r="C40" s="162">
        <v>9226.4752800000006</v>
      </c>
      <c r="D40" s="163">
        <v>0</v>
      </c>
      <c r="E40" s="81">
        <v>9226.4752800000006</v>
      </c>
      <c r="F40" s="82">
        <v>0</v>
      </c>
      <c r="G40" s="77">
        <v>0</v>
      </c>
      <c r="H40" s="142"/>
      <c r="I40" s="78">
        <v>0</v>
      </c>
      <c r="J40" s="82">
        <v>2261.35</v>
      </c>
      <c r="K40" s="77">
        <v>2261.35</v>
      </c>
      <c r="L40" s="142"/>
      <c r="M40" s="78">
        <v>0</v>
      </c>
      <c r="N40" s="82">
        <v>0</v>
      </c>
      <c r="O40" s="77">
        <v>0</v>
      </c>
      <c r="P40" s="142"/>
      <c r="Q40" s="78">
        <v>2261.35</v>
      </c>
      <c r="R40" s="463">
        <v>0</v>
      </c>
      <c r="S40" s="82">
        <v>0</v>
      </c>
      <c r="T40" s="77">
        <v>0</v>
      </c>
      <c r="U40" s="142"/>
      <c r="V40" s="78">
        <v>0</v>
      </c>
      <c r="W40" s="246">
        <v>3298.72</v>
      </c>
      <c r="X40" s="77">
        <v>0</v>
      </c>
      <c r="Y40" s="142"/>
      <c r="Z40" s="78">
        <v>0</v>
      </c>
      <c r="AA40" s="82">
        <v>0</v>
      </c>
      <c r="AB40" s="77">
        <v>0</v>
      </c>
      <c r="AC40" s="142"/>
      <c r="AD40" s="78">
        <v>0</v>
      </c>
      <c r="AE40" s="82">
        <v>0</v>
      </c>
      <c r="AF40" s="77">
        <v>0</v>
      </c>
      <c r="AG40" s="142"/>
      <c r="AH40" s="78">
        <v>0</v>
      </c>
      <c r="AI40" s="246">
        <v>1037.3699999999999</v>
      </c>
      <c r="AJ40" s="77">
        <v>0</v>
      </c>
      <c r="AK40" s="142"/>
      <c r="AL40" s="78">
        <v>0</v>
      </c>
      <c r="AM40" s="82">
        <v>0</v>
      </c>
      <c r="AN40" s="77">
        <v>0</v>
      </c>
      <c r="AO40" s="142"/>
      <c r="AP40" s="78">
        <v>0</v>
      </c>
      <c r="AQ40" s="82">
        <v>0</v>
      </c>
      <c r="AR40" s="77">
        <v>0</v>
      </c>
      <c r="AS40" s="142"/>
      <c r="AT40" s="78">
        <v>0</v>
      </c>
      <c r="AU40" s="246">
        <v>2074.7399999999998</v>
      </c>
      <c r="AV40" s="77">
        <v>0</v>
      </c>
      <c r="AW40" s="142"/>
      <c r="AX40" s="78">
        <v>0</v>
      </c>
      <c r="AY40" s="246">
        <v>0</v>
      </c>
      <c r="AZ40" s="77">
        <v>0</v>
      </c>
      <c r="BA40" s="142"/>
      <c r="BB40" s="78">
        <v>0</v>
      </c>
      <c r="BC40" s="99">
        <v>0</v>
      </c>
      <c r="BD40" s="99">
        <v>0</v>
      </c>
      <c r="BE40" s="76">
        <v>8672.18</v>
      </c>
      <c r="BF40" s="76">
        <v>2261.35</v>
      </c>
      <c r="BG40" s="77">
        <v>2261.35</v>
      </c>
      <c r="BH40" s="78">
        <v>2261.35</v>
      </c>
    </row>
    <row r="41" spans="1:60" s="79" customFormat="1" ht="15.75" thickBot="1" x14ac:dyDescent="0.25">
      <c r="A41" s="80" t="s">
        <v>195</v>
      </c>
      <c r="B41" s="264">
        <v>3000</v>
      </c>
      <c r="C41" s="162">
        <v>0</v>
      </c>
      <c r="D41" s="163">
        <v>0</v>
      </c>
      <c r="E41" s="81">
        <v>0</v>
      </c>
      <c r="F41" s="82">
        <v>0</v>
      </c>
      <c r="G41" s="77">
        <v>0</v>
      </c>
      <c r="H41" s="142"/>
      <c r="I41" s="78">
        <v>0</v>
      </c>
      <c r="J41" s="82">
        <v>0</v>
      </c>
      <c r="K41" s="77">
        <v>0</v>
      </c>
      <c r="L41" s="142"/>
      <c r="M41" s="78">
        <v>0</v>
      </c>
      <c r="N41" s="82">
        <v>0</v>
      </c>
      <c r="O41" s="77">
        <v>0</v>
      </c>
      <c r="P41" s="142"/>
      <c r="Q41" s="78">
        <v>0</v>
      </c>
      <c r="R41" s="463">
        <v>0</v>
      </c>
      <c r="S41" s="82">
        <v>0</v>
      </c>
      <c r="T41" s="77">
        <v>0</v>
      </c>
      <c r="U41" s="142"/>
      <c r="V41" s="78">
        <v>0</v>
      </c>
      <c r="W41" s="246">
        <v>0</v>
      </c>
      <c r="X41" s="77">
        <v>0</v>
      </c>
      <c r="Y41" s="142"/>
      <c r="Z41" s="78">
        <v>0</v>
      </c>
      <c r="AA41" s="82">
        <v>0</v>
      </c>
      <c r="AB41" s="77">
        <v>0</v>
      </c>
      <c r="AC41" s="142"/>
      <c r="AD41" s="78">
        <v>0</v>
      </c>
      <c r="AE41" s="82">
        <v>0</v>
      </c>
      <c r="AF41" s="77">
        <v>0</v>
      </c>
      <c r="AG41" s="142"/>
      <c r="AH41" s="78">
        <v>0</v>
      </c>
      <c r="AI41" s="246">
        <v>0</v>
      </c>
      <c r="AJ41" s="77">
        <v>0</v>
      </c>
      <c r="AK41" s="142"/>
      <c r="AL41" s="78">
        <v>0</v>
      </c>
      <c r="AM41" s="82">
        <v>0</v>
      </c>
      <c r="AN41" s="77">
        <v>0</v>
      </c>
      <c r="AO41" s="142"/>
      <c r="AP41" s="78">
        <v>0</v>
      </c>
      <c r="AQ41" s="82">
        <v>0</v>
      </c>
      <c r="AR41" s="77">
        <v>0</v>
      </c>
      <c r="AS41" s="142"/>
      <c r="AT41" s="78">
        <v>0</v>
      </c>
      <c r="AU41" s="246">
        <v>0</v>
      </c>
      <c r="AV41" s="77">
        <v>0</v>
      </c>
      <c r="AW41" s="142"/>
      <c r="AX41" s="78">
        <v>0</v>
      </c>
      <c r="AY41" s="246">
        <v>0</v>
      </c>
      <c r="AZ41" s="77">
        <v>0</v>
      </c>
      <c r="BA41" s="142"/>
      <c r="BB41" s="78">
        <v>0</v>
      </c>
      <c r="BC41" s="99">
        <v>0</v>
      </c>
      <c r="BD41" s="99">
        <v>0</v>
      </c>
      <c r="BE41" s="76">
        <v>0</v>
      </c>
      <c r="BF41" s="76">
        <v>0</v>
      </c>
      <c r="BG41" s="77"/>
      <c r="BH41" s="78"/>
    </row>
    <row r="42" spans="1:60" s="9" customFormat="1" ht="15.75" thickBot="1" x14ac:dyDescent="0.3">
      <c r="A42" s="73" t="s">
        <v>218</v>
      </c>
      <c r="B42" s="263"/>
      <c r="C42" s="86">
        <f t="shared" ref="C42:E42" si="3">SUM(C43:C43)</f>
        <v>0</v>
      </c>
      <c r="D42" s="262">
        <f t="shared" si="3"/>
        <v>405463</v>
      </c>
      <c r="E42" s="87">
        <f t="shared" si="3"/>
        <v>405463</v>
      </c>
      <c r="F42" s="84">
        <f>SUM(F43)</f>
        <v>44165.81</v>
      </c>
      <c r="G42" s="57">
        <f>SUM(G43)</f>
        <v>17097.05</v>
      </c>
      <c r="H42" s="143"/>
      <c r="I42" s="63">
        <f>SUM(I43)</f>
        <v>17097.05</v>
      </c>
      <c r="J42" s="84">
        <f>SUM(J43)</f>
        <v>33741.760000000002</v>
      </c>
      <c r="K42" s="57">
        <f>SUM(K43)</f>
        <v>10035.49</v>
      </c>
      <c r="L42" s="143"/>
      <c r="M42" s="63">
        <f>SUM(M43)</f>
        <v>0</v>
      </c>
      <c r="N42" s="84">
        <f>SUM(N43)</f>
        <v>33788.58</v>
      </c>
      <c r="O42" s="57">
        <f>SUM(O43)</f>
        <v>20602.240000000002</v>
      </c>
      <c r="P42" s="143"/>
      <c r="Q42" s="63">
        <f>SUM(Q43)</f>
        <v>10035.49</v>
      </c>
      <c r="R42" s="459">
        <f t="shared" ref="R42" si="4">SUM(R43:R43)</f>
        <v>-63961.369999999995</v>
      </c>
      <c r="S42" s="84">
        <f>SUM(S43)</f>
        <v>33788.58</v>
      </c>
      <c r="T42" s="57">
        <f>SUM(T43)</f>
        <v>0</v>
      </c>
      <c r="U42" s="143"/>
      <c r="V42" s="63">
        <f>SUM(V43)</f>
        <v>0</v>
      </c>
      <c r="W42" s="84">
        <f>SUM(W43)</f>
        <v>33788.58</v>
      </c>
      <c r="X42" s="57">
        <f>SUM(X43)</f>
        <v>0</v>
      </c>
      <c r="Y42" s="143"/>
      <c r="Z42" s="63">
        <f>SUM(Z43)</f>
        <v>0</v>
      </c>
      <c r="AA42" s="84">
        <f>SUM(AA43)</f>
        <v>33788.58</v>
      </c>
      <c r="AB42" s="57">
        <f>SUM(AB43)</f>
        <v>0</v>
      </c>
      <c r="AC42" s="143"/>
      <c r="AD42" s="63">
        <f>SUM(AD43)</f>
        <v>0</v>
      </c>
      <c r="AE42" s="84">
        <f>SUM(AE43)</f>
        <v>27835.916666666668</v>
      </c>
      <c r="AF42" s="57">
        <f>SUM(AF43)</f>
        <v>0</v>
      </c>
      <c r="AG42" s="143"/>
      <c r="AH42" s="63">
        <f>SUM(AH43)</f>
        <v>0</v>
      </c>
      <c r="AI42" s="84">
        <f>SUM(AI43)</f>
        <v>27835.916666666668</v>
      </c>
      <c r="AJ42" s="57">
        <f>SUM(AJ43)</f>
        <v>0</v>
      </c>
      <c r="AK42" s="143"/>
      <c r="AL42" s="63">
        <f>SUM(AL43)</f>
        <v>0</v>
      </c>
      <c r="AM42" s="84">
        <f>SUM(AM43)</f>
        <v>27835.916666666668</v>
      </c>
      <c r="AN42" s="57">
        <f>SUM(AN43)</f>
        <v>0</v>
      </c>
      <c r="AO42" s="143"/>
      <c r="AP42" s="63">
        <f>SUM(AP43)</f>
        <v>0</v>
      </c>
      <c r="AQ42" s="84">
        <f>SUM(AQ43)</f>
        <v>27835.916666666668</v>
      </c>
      <c r="AR42" s="57">
        <f>SUM(AR43)</f>
        <v>0</v>
      </c>
      <c r="AS42" s="143"/>
      <c r="AT42" s="63">
        <f>SUM(AT43)</f>
        <v>0</v>
      </c>
      <c r="AU42" s="84">
        <f>SUM(AU43)</f>
        <v>27835.916666666668</v>
      </c>
      <c r="AV42" s="57">
        <f>SUM(AV43)</f>
        <v>0</v>
      </c>
      <c r="AW42" s="143"/>
      <c r="AX42" s="63">
        <f>SUM(AX43)</f>
        <v>0</v>
      </c>
      <c r="AY42" s="84">
        <f>SUM(AY43)</f>
        <v>27835.916666666668</v>
      </c>
      <c r="AZ42" s="57">
        <f>SUM(AZ43)</f>
        <v>0</v>
      </c>
      <c r="BA42" s="143"/>
      <c r="BB42" s="63">
        <f>SUM(BB43)</f>
        <v>0</v>
      </c>
      <c r="BC42" s="104"/>
      <c r="BD42" s="100"/>
      <c r="BE42" s="62">
        <f>SUM(BE43)</f>
        <v>380077.39000000007</v>
      </c>
      <c r="BF42" s="62">
        <f>SUM(BF43)</f>
        <v>47734.780000000013</v>
      </c>
      <c r="BG42" s="62">
        <f>SUM(BG43)</f>
        <v>47734.78</v>
      </c>
      <c r="BH42" s="63">
        <f>SUM(BH43)</f>
        <v>27132.54</v>
      </c>
    </row>
    <row r="43" spans="1:60" s="79" customFormat="1" ht="72" thickBot="1" x14ac:dyDescent="0.25">
      <c r="A43" s="80" t="s">
        <v>157</v>
      </c>
      <c r="B43" s="264">
        <v>4</v>
      </c>
      <c r="C43" s="162">
        <v>0</v>
      </c>
      <c r="D43" s="163">
        <v>405463</v>
      </c>
      <c r="E43" s="81">
        <v>405463</v>
      </c>
      <c r="F43" s="82">
        <v>44165.81</v>
      </c>
      <c r="G43" s="77">
        <v>17097.05</v>
      </c>
      <c r="H43" s="142"/>
      <c r="I43" s="78">
        <v>17097.05</v>
      </c>
      <c r="J43" s="82">
        <v>33741.760000000002</v>
      </c>
      <c r="K43" s="77">
        <v>10035.49</v>
      </c>
      <c r="L43" s="142"/>
      <c r="M43" s="78">
        <v>0</v>
      </c>
      <c r="N43" s="82">
        <v>33788.58</v>
      </c>
      <c r="O43" s="77">
        <v>20602.240000000002</v>
      </c>
      <c r="P43" s="142"/>
      <c r="Q43" s="78">
        <v>10035.49</v>
      </c>
      <c r="R43" s="463">
        <v>-63961.369999999995</v>
      </c>
      <c r="S43" s="82">
        <v>33788.58</v>
      </c>
      <c r="T43" s="77">
        <v>0</v>
      </c>
      <c r="U43" s="142"/>
      <c r="V43" s="78">
        <v>0</v>
      </c>
      <c r="W43" s="82">
        <v>33788.58</v>
      </c>
      <c r="X43" s="77">
        <v>0</v>
      </c>
      <c r="Y43" s="142"/>
      <c r="Z43" s="78">
        <v>0</v>
      </c>
      <c r="AA43" s="82">
        <v>33788.58</v>
      </c>
      <c r="AB43" s="77">
        <v>0</v>
      </c>
      <c r="AC43" s="142"/>
      <c r="AD43" s="78">
        <v>0</v>
      </c>
      <c r="AE43" s="82">
        <v>27835.916666666668</v>
      </c>
      <c r="AF43" s="77">
        <v>0</v>
      </c>
      <c r="AG43" s="142"/>
      <c r="AH43" s="78">
        <v>0</v>
      </c>
      <c r="AI43" s="82">
        <v>27835.916666666668</v>
      </c>
      <c r="AJ43" s="77">
        <v>0</v>
      </c>
      <c r="AK43" s="142"/>
      <c r="AL43" s="78">
        <v>0</v>
      </c>
      <c r="AM43" s="82">
        <v>27835.916666666668</v>
      </c>
      <c r="AN43" s="77">
        <v>0</v>
      </c>
      <c r="AO43" s="142"/>
      <c r="AP43" s="78">
        <v>0</v>
      </c>
      <c r="AQ43" s="82">
        <v>27835.916666666668</v>
      </c>
      <c r="AR43" s="77">
        <v>0</v>
      </c>
      <c r="AS43" s="142"/>
      <c r="AT43" s="78">
        <v>0</v>
      </c>
      <c r="AU43" s="82">
        <v>27835.916666666668</v>
      </c>
      <c r="AV43" s="77">
        <v>0</v>
      </c>
      <c r="AW43" s="142"/>
      <c r="AX43" s="78">
        <v>0</v>
      </c>
      <c r="AY43" s="82">
        <v>27835.916666666668</v>
      </c>
      <c r="AZ43" s="77">
        <v>0</v>
      </c>
      <c r="BA43" s="142"/>
      <c r="BB43" s="78">
        <v>0</v>
      </c>
      <c r="BC43" s="99">
        <v>0</v>
      </c>
      <c r="BD43" s="99">
        <v>0</v>
      </c>
      <c r="BE43" s="76">
        <v>380077.39000000007</v>
      </c>
      <c r="BF43" s="76">
        <v>47734.780000000013</v>
      </c>
      <c r="BG43" s="77">
        <v>47734.78</v>
      </c>
      <c r="BH43" s="78">
        <v>27132.54</v>
      </c>
    </row>
    <row r="44" spans="1:60" s="9" customFormat="1" ht="15.75" hidden="1" customHeight="1" thickBot="1" x14ac:dyDescent="0.3">
      <c r="A44" s="73" t="s">
        <v>124</v>
      </c>
      <c r="B44" s="263"/>
      <c r="C44" s="86">
        <f>SUM(C45:C56)</f>
        <v>0</v>
      </c>
      <c r="D44" s="262"/>
      <c r="E44" s="87">
        <f t="shared" ref="E44:AK44" si="5">SUM(E45:E56)</f>
        <v>0</v>
      </c>
      <c r="F44" s="84">
        <f t="shared" si="5"/>
        <v>0</v>
      </c>
      <c r="G44" s="57">
        <f t="shared" si="5"/>
        <v>0</v>
      </c>
      <c r="H44" s="143">
        <f t="shared" si="5"/>
        <v>0</v>
      </c>
      <c r="I44" s="63">
        <f t="shared" si="5"/>
        <v>0</v>
      </c>
      <c r="J44" s="84">
        <f t="shared" si="5"/>
        <v>0</v>
      </c>
      <c r="K44" s="57">
        <f t="shared" si="5"/>
        <v>0</v>
      </c>
      <c r="L44" s="143">
        <f t="shared" si="5"/>
        <v>0</v>
      </c>
      <c r="M44" s="63">
        <f t="shared" si="5"/>
        <v>0</v>
      </c>
      <c r="N44" s="84">
        <f t="shared" si="5"/>
        <v>0</v>
      </c>
      <c r="O44" s="57">
        <f t="shared" si="5"/>
        <v>0</v>
      </c>
      <c r="P44" s="143">
        <f t="shared" si="5"/>
        <v>0</v>
      </c>
      <c r="Q44" s="63">
        <f t="shared" si="5"/>
        <v>0</v>
      </c>
      <c r="R44" s="463"/>
      <c r="S44" s="84">
        <f t="shared" si="5"/>
        <v>0</v>
      </c>
      <c r="T44" s="57">
        <f t="shared" si="5"/>
        <v>0</v>
      </c>
      <c r="U44" s="143">
        <f t="shared" si="5"/>
        <v>0</v>
      </c>
      <c r="V44" s="63">
        <f t="shared" si="5"/>
        <v>0</v>
      </c>
      <c r="W44" s="84">
        <f t="shared" si="5"/>
        <v>0</v>
      </c>
      <c r="X44" s="57">
        <f t="shared" si="5"/>
        <v>0</v>
      </c>
      <c r="Y44" s="143">
        <f t="shared" si="5"/>
        <v>0</v>
      </c>
      <c r="Z44" s="63">
        <f t="shared" si="5"/>
        <v>0</v>
      </c>
      <c r="AA44" s="84">
        <f t="shared" si="5"/>
        <v>0</v>
      </c>
      <c r="AB44" s="57">
        <f t="shared" si="5"/>
        <v>0</v>
      </c>
      <c r="AC44" s="143">
        <f t="shared" si="5"/>
        <v>0</v>
      </c>
      <c r="AD44" s="63">
        <f t="shared" si="5"/>
        <v>0</v>
      </c>
      <c r="AE44" s="84">
        <f t="shared" si="5"/>
        <v>0</v>
      </c>
      <c r="AF44" s="57">
        <f t="shared" si="5"/>
        <v>0</v>
      </c>
      <c r="AG44" s="143">
        <f t="shared" si="5"/>
        <v>0</v>
      </c>
      <c r="AH44" s="63">
        <f t="shared" si="5"/>
        <v>0</v>
      </c>
      <c r="AI44" s="84">
        <f t="shared" si="5"/>
        <v>0</v>
      </c>
      <c r="AJ44" s="57">
        <f t="shared" si="5"/>
        <v>0</v>
      </c>
      <c r="AK44" s="143">
        <f t="shared" si="5"/>
        <v>0</v>
      </c>
      <c r="AL44" s="63">
        <f t="shared" ref="AL44:BH44" si="6">SUM(AL45:AL56)</f>
        <v>0</v>
      </c>
      <c r="AM44" s="84">
        <f t="shared" si="6"/>
        <v>0</v>
      </c>
      <c r="AN44" s="57">
        <f t="shared" si="6"/>
        <v>0</v>
      </c>
      <c r="AO44" s="143">
        <f t="shared" si="6"/>
        <v>0</v>
      </c>
      <c r="AP44" s="63">
        <f t="shared" si="6"/>
        <v>0</v>
      </c>
      <c r="AQ44" s="84">
        <f t="shared" si="6"/>
        <v>0</v>
      </c>
      <c r="AR44" s="57">
        <f t="shared" si="6"/>
        <v>0</v>
      </c>
      <c r="AS44" s="143">
        <f t="shared" si="6"/>
        <v>0</v>
      </c>
      <c r="AT44" s="63">
        <f t="shared" si="6"/>
        <v>0</v>
      </c>
      <c r="AU44" s="84">
        <f t="shared" si="6"/>
        <v>0</v>
      </c>
      <c r="AV44" s="57">
        <f t="shared" si="6"/>
        <v>0</v>
      </c>
      <c r="AW44" s="143">
        <f t="shared" si="6"/>
        <v>0</v>
      </c>
      <c r="AX44" s="63">
        <f t="shared" si="6"/>
        <v>0</v>
      </c>
      <c r="AY44" s="84">
        <f t="shared" si="6"/>
        <v>0</v>
      </c>
      <c r="AZ44" s="57">
        <f t="shared" si="6"/>
        <v>0</v>
      </c>
      <c r="BA44" s="143">
        <f t="shared" si="6"/>
        <v>0</v>
      </c>
      <c r="BB44" s="63">
        <f t="shared" si="6"/>
        <v>0</v>
      </c>
      <c r="BC44" s="104">
        <f t="shared" si="6"/>
        <v>0</v>
      </c>
      <c r="BD44" s="100">
        <f t="shared" si="6"/>
        <v>0</v>
      </c>
      <c r="BE44" s="62">
        <f t="shared" si="6"/>
        <v>0</v>
      </c>
      <c r="BF44" s="62">
        <f t="shared" si="6"/>
        <v>0</v>
      </c>
      <c r="BG44" s="57">
        <f t="shared" si="6"/>
        <v>0</v>
      </c>
      <c r="BH44" s="63">
        <f t="shared" si="6"/>
        <v>0</v>
      </c>
    </row>
    <row r="45" spans="1:60" ht="15.75" hidden="1" customHeight="1" thickBot="1" x14ac:dyDescent="0.25">
      <c r="A45" s="80" t="s">
        <v>129</v>
      </c>
      <c r="B45" s="261">
        <v>0</v>
      </c>
      <c r="C45" s="164">
        <v>0</v>
      </c>
      <c r="D45" s="260"/>
      <c r="E45" s="89">
        <f t="shared" ref="E45:E56" si="7">C45</f>
        <v>0</v>
      </c>
      <c r="F45" s="246">
        <v>0</v>
      </c>
      <c r="G45" s="236">
        <v>0</v>
      </c>
      <c r="H45" s="235"/>
      <c r="I45" s="258">
        <v>0</v>
      </c>
      <c r="J45" s="246">
        <v>0</v>
      </c>
      <c r="K45" s="236">
        <v>0</v>
      </c>
      <c r="L45" s="235"/>
      <c r="M45" s="258">
        <v>0</v>
      </c>
      <c r="N45" s="246">
        <v>0</v>
      </c>
      <c r="O45" s="236">
        <v>0</v>
      </c>
      <c r="P45" s="235"/>
      <c r="Q45" s="258">
        <v>0</v>
      </c>
      <c r="R45" s="463"/>
      <c r="S45" s="246">
        <f t="shared" ref="S45:S56" si="8">$C45/4</f>
        <v>0</v>
      </c>
      <c r="T45" s="236">
        <v>0</v>
      </c>
      <c r="U45" s="235"/>
      <c r="V45" s="258">
        <v>0</v>
      </c>
      <c r="W45" s="246">
        <v>0</v>
      </c>
      <c r="X45" s="236">
        <v>0</v>
      </c>
      <c r="Y45" s="235"/>
      <c r="Z45" s="258">
        <v>0</v>
      </c>
      <c r="AA45" s="246">
        <v>0</v>
      </c>
      <c r="AB45" s="236">
        <v>0</v>
      </c>
      <c r="AC45" s="235"/>
      <c r="AD45" s="258">
        <v>0</v>
      </c>
      <c r="AE45" s="246">
        <f t="shared" ref="AE45:AE56" si="9">$C45/4</f>
        <v>0</v>
      </c>
      <c r="AF45" s="236">
        <v>0</v>
      </c>
      <c r="AG45" s="235"/>
      <c r="AH45" s="258">
        <v>0</v>
      </c>
      <c r="AI45" s="246">
        <v>0</v>
      </c>
      <c r="AJ45" s="236">
        <v>0</v>
      </c>
      <c r="AK45" s="235"/>
      <c r="AL45" s="258">
        <v>0</v>
      </c>
      <c r="AM45" s="246">
        <v>0</v>
      </c>
      <c r="AN45" s="236">
        <v>0</v>
      </c>
      <c r="AO45" s="235"/>
      <c r="AP45" s="258">
        <v>0</v>
      </c>
      <c r="AQ45" s="246">
        <f t="shared" ref="AQ45:AQ56" si="10">$C45/4</f>
        <v>0</v>
      </c>
      <c r="AR45" s="236">
        <v>0</v>
      </c>
      <c r="AS45" s="235"/>
      <c r="AT45" s="258">
        <v>0</v>
      </c>
      <c r="AU45" s="246">
        <v>0</v>
      </c>
      <c r="AV45" s="236">
        <v>0</v>
      </c>
      <c r="AW45" s="235"/>
      <c r="AX45" s="258">
        <v>0</v>
      </c>
      <c r="AY45" s="246">
        <f t="shared" ref="AY45:AY56" si="11">$C45/4</f>
        <v>0</v>
      </c>
      <c r="AZ45" s="236">
        <v>0</v>
      </c>
      <c r="BA45" s="235"/>
      <c r="BB45" s="258">
        <v>0</v>
      </c>
      <c r="BC45" s="259">
        <v>0</v>
      </c>
      <c r="BD45" s="259">
        <v>0</v>
      </c>
      <c r="BE45" s="76">
        <f t="shared" ref="BE45:BE56" si="12">F45+J45+N45+S45+W45+AA45+AE45+AI45+AM45+AQ45+AU45+AY45+BB45</f>
        <v>0</v>
      </c>
      <c r="BF45" s="76">
        <v>0</v>
      </c>
      <c r="BG45" s="236">
        <f t="shared" ref="BG45:BG56" si="13">G45+K45+O45+T45+X45+AB45+AF45+AJ45+AN45+AR45+AV45+AZ45+BC45</f>
        <v>0</v>
      </c>
      <c r="BH45" s="258">
        <f t="shared" ref="BH45:BH56" si="14">I45+M45+Q45+V45+Z45+AD45+AH45+AL45+AP45+AT45+AX45+BB45+BD45</f>
        <v>0</v>
      </c>
    </row>
    <row r="46" spans="1:60" ht="15" hidden="1" customHeight="1" thickBot="1" x14ac:dyDescent="0.25">
      <c r="A46" s="80" t="s">
        <v>130</v>
      </c>
      <c r="B46" s="261">
        <v>0</v>
      </c>
      <c r="C46" s="164">
        <v>0</v>
      </c>
      <c r="D46" s="260"/>
      <c r="E46" s="89">
        <f t="shared" si="7"/>
        <v>0</v>
      </c>
      <c r="F46" s="246">
        <v>0</v>
      </c>
      <c r="G46" s="236">
        <v>0</v>
      </c>
      <c r="H46" s="235"/>
      <c r="I46" s="258">
        <v>0</v>
      </c>
      <c r="J46" s="246">
        <v>0</v>
      </c>
      <c r="K46" s="236">
        <v>0</v>
      </c>
      <c r="L46" s="235"/>
      <c r="M46" s="258">
        <v>0</v>
      </c>
      <c r="N46" s="246">
        <v>0</v>
      </c>
      <c r="O46" s="236">
        <v>0</v>
      </c>
      <c r="P46" s="235"/>
      <c r="Q46" s="258">
        <v>0</v>
      </c>
      <c r="R46" s="464"/>
      <c r="S46" s="246">
        <f t="shared" si="8"/>
        <v>0</v>
      </c>
      <c r="T46" s="236">
        <v>0</v>
      </c>
      <c r="U46" s="235"/>
      <c r="V46" s="258">
        <v>0</v>
      </c>
      <c r="W46" s="246">
        <v>0</v>
      </c>
      <c r="X46" s="236">
        <v>0</v>
      </c>
      <c r="Y46" s="235"/>
      <c r="Z46" s="258">
        <v>0</v>
      </c>
      <c r="AA46" s="246">
        <v>0</v>
      </c>
      <c r="AB46" s="236">
        <v>0</v>
      </c>
      <c r="AC46" s="235"/>
      <c r="AD46" s="258">
        <v>0</v>
      </c>
      <c r="AE46" s="246">
        <f t="shared" si="9"/>
        <v>0</v>
      </c>
      <c r="AF46" s="236">
        <v>0</v>
      </c>
      <c r="AG46" s="235"/>
      <c r="AH46" s="258">
        <v>0</v>
      </c>
      <c r="AI46" s="246">
        <v>0</v>
      </c>
      <c r="AJ46" s="236">
        <v>0</v>
      </c>
      <c r="AK46" s="235"/>
      <c r="AL46" s="258">
        <v>0</v>
      </c>
      <c r="AM46" s="246">
        <v>0</v>
      </c>
      <c r="AN46" s="236">
        <v>0</v>
      </c>
      <c r="AO46" s="235"/>
      <c r="AP46" s="258">
        <v>0</v>
      </c>
      <c r="AQ46" s="246">
        <f t="shared" si="10"/>
        <v>0</v>
      </c>
      <c r="AR46" s="236">
        <v>0</v>
      </c>
      <c r="AS46" s="235"/>
      <c r="AT46" s="258">
        <v>0</v>
      </c>
      <c r="AU46" s="246">
        <v>0</v>
      </c>
      <c r="AV46" s="236">
        <v>0</v>
      </c>
      <c r="AW46" s="235"/>
      <c r="AX46" s="258">
        <v>0</v>
      </c>
      <c r="AY46" s="246">
        <f t="shared" si="11"/>
        <v>0</v>
      </c>
      <c r="AZ46" s="236">
        <v>0</v>
      </c>
      <c r="BA46" s="235"/>
      <c r="BB46" s="258">
        <v>0</v>
      </c>
      <c r="BC46" s="259">
        <v>0</v>
      </c>
      <c r="BD46" s="259">
        <v>0</v>
      </c>
      <c r="BE46" s="76">
        <f t="shared" si="12"/>
        <v>0</v>
      </c>
      <c r="BF46" s="76">
        <v>0</v>
      </c>
      <c r="BG46" s="236">
        <f t="shared" si="13"/>
        <v>0</v>
      </c>
      <c r="BH46" s="258">
        <f t="shared" si="14"/>
        <v>0</v>
      </c>
    </row>
    <row r="47" spans="1:60" ht="15" hidden="1" customHeight="1" thickBot="1" x14ac:dyDescent="0.25">
      <c r="A47" s="80" t="s">
        <v>131</v>
      </c>
      <c r="B47" s="261">
        <v>0</v>
      </c>
      <c r="C47" s="164">
        <v>0</v>
      </c>
      <c r="D47" s="260"/>
      <c r="E47" s="89">
        <f t="shared" si="7"/>
        <v>0</v>
      </c>
      <c r="F47" s="246">
        <v>0</v>
      </c>
      <c r="G47" s="236">
        <v>0</v>
      </c>
      <c r="H47" s="235"/>
      <c r="I47" s="258">
        <v>0</v>
      </c>
      <c r="J47" s="246">
        <v>0</v>
      </c>
      <c r="K47" s="236">
        <v>0</v>
      </c>
      <c r="L47" s="235"/>
      <c r="M47" s="258">
        <v>0</v>
      </c>
      <c r="N47" s="246">
        <v>0</v>
      </c>
      <c r="O47" s="236">
        <v>0</v>
      </c>
      <c r="P47" s="235"/>
      <c r="Q47" s="258">
        <v>0</v>
      </c>
      <c r="R47" s="464"/>
      <c r="S47" s="246">
        <f t="shared" si="8"/>
        <v>0</v>
      </c>
      <c r="T47" s="236">
        <v>0</v>
      </c>
      <c r="U47" s="235"/>
      <c r="V47" s="258">
        <v>0</v>
      </c>
      <c r="W47" s="246">
        <v>0</v>
      </c>
      <c r="X47" s="236">
        <v>0</v>
      </c>
      <c r="Y47" s="235"/>
      <c r="Z47" s="258">
        <v>0</v>
      </c>
      <c r="AA47" s="246">
        <v>0</v>
      </c>
      <c r="AB47" s="236">
        <v>0</v>
      </c>
      <c r="AC47" s="235"/>
      <c r="AD47" s="258">
        <v>0</v>
      </c>
      <c r="AE47" s="246">
        <f t="shared" si="9"/>
        <v>0</v>
      </c>
      <c r="AF47" s="236">
        <v>0</v>
      </c>
      <c r="AG47" s="235"/>
      <c r="AH47" s="258">
        <v>0</v>
      </c>
      <c r="AI47" s="246">
        <v>0</v>
      </c>
      <c r="AJ47" s="236">
        <v>0</v>
      </c>
      <c r="AK47" s="235"/>
      <c r="AL47" s="258">
        <v>0</v>
      </c>
      <c r="AM47" s="246">
        <v>0</v>
      </c>
      <c r="AN47" s="236">
        <v>0</v>
      </c>
      <c r="AO47" s="235"/>
      <c r="AP47" s="258">
        <v>0</v>
      </c>
      <c r="AQ47" s="246">
        <f t="shared" si="10"/>
        <v>0</v>
      </c>
      <c r="AR47" s="236">
        <v>0</v>
      </c>
      <c r="AS47" s="235"/>
      <c r="AT47" s="258">
        <v>0</v>
      </c>
      <c r="AU47" s="246">
        <v>0</v>
      </c>
      <c r="AV47" s="236">
        <v>0</v>
      </c>
      <c r="AW47" s="235"/>
      <c r="AX47" s="258">
        <v>0</v>
      </c>
      <c r="AY47" s="246">
        <f t="shared" si="11"/>
        <v>0</v>
      </c>
      <c r="AZ47" s="236">
        <v>0</v>
      </c>
      <c r="BA47" s="235"/>
      <c r="BB47" s="258">
        <v>0</v>
      </c>
      <c r="BC47" s="259">
        <v>0</v>
      </c>
      <c r="BD47" s="259">
        <v>0</v>
      </c>
      <c r="BE47" s="76">
        <f t="shared" si="12"/>
        <v>0</v>
      </c>
      <c r="BF47" s="76">
        <v>0</v>
      </c>
      <c r="BG47" s="236">
        <f t="shared" si="13"/>
        <v>0</v>
      </c>
      <c r="BH47" s="258">
        <f t="shared" si="14"/>
        <v>0</v>
      </c>
    </row>
    <row r="48" spans="1:60" ht="15" hidden="1" customHeight="1" thickBot="1" x14ac:dyDescent="0.25">
      <c r="A48" s="80" t="s">
        <v>132</v>
      </c>
      <c r="B48" s="261">
        <v>0</v>
      </c>
      <c r="C48" s="164">
        <v>0</v>
      </c>
      <c r="D48" s="260"/>
      <c r="E48" s="89">
        <f t="shared" si="7"/>
        <v>0</v>
      </c>
      <c r="F48" s="246">
        <v>0</v>
      </c>
      <c r="G48" s="236">
        <v>0</v>
      </c>
      <c r="H48" s="235"/>
      <c r="I48" s="258">
        <v>0</v>
      </c>
      <c r="J48" s="246">
        <v>0</v>
      </c>
      <c r="K48" s="236">
        <v>0</v>
      </c>
      <c r="L48" s="235"/>
      <c r="M48" s="258">
        <v>0</v>
      </c>
      <c r="N48" s="246">
        <v>0</v>
      </c>
      <c r="O48" s="236">
        <v>0</v>
      </c>
      <c r="P48" s="235"/>
      <c r="Q48" s="258">
        <v>0</v>
      </c>
      <c r="R48" s="464"/>
      <c r="S48" s="246">
        <f t="shared" si="8"/>
        <v>0</v>
      </c>
      <c r="T48" s="236">
        <v>0</v>
      </c>
      <c r="U48" s="235"/>
      <c r="V48" s="258">
        <v>0</v>
      </c>
      <c r="W48" s="246">
        <v>0</v>
      </c>
      <c r="X48" s="236">
        <v>0</v>
      </c>
      <c r="Y48" s="235"/>
      <c r="Z48" s="258">
        <v>0</v>
      </c>
      <c r="AA48" s="246">
        <v>0</v>
      </c>
      <c r="AB48" s="236">
        <v>0</v>
      </c>
      <c r="AC48" s="235"/>
      <c r="AD48" s="258">
        <v>0</v>
      </c>
      <c r="AE48" s="246">
        <f t="shared" si="9"/>
        <v>0</v>
      </c>
      <c r="AF48" s="236">
        <v>0</v>
      </c>
      <c r="AG48" s="235"/>
      <c r="AH48" s="258">
        <v>0</v>
      </c>
      <c r="AI48" s="246">
        <v>0</v>
      </c>
      <c r="AJ48" s="236">
        <v>0</v>
      </c>
      <c r="AK48" s="235"/>
      <c r="AL48" s="258">
        <v>0</v>
      </c>
      <c r="AM48" s="246">
        <v>0</v>
      </c>
      <c r="AN48" s="236">
        <v>0</v>
      </c>
      <c r="AO48" s="235"/>
      <c r="AP48" s="258">
        <v>0</v>
      </c>
      <c r="AQ48" s="246">
        <f t="shared" si="10"/>
        <v>0</v>
      </c>
      <c r="AR48" s="236">
        <v>0</v>
      </c>
      <c r="AS48" s="235"/>
      <c r="AT48" s="258">
        <v>0</v>
      </c>
      <c r="AU48" s="246">
        <v>0</v>
      </c>
      <c r="AV48" s="236">
        <v>0</v>
      </c>
      <c r="AW48" s="235"/>
      <c r="AX48" s="258">
        <v>0</v>
      </c>
      <c r="AY48" s="246">
        <f t="shared" si="11"/>
        <v>0</v>
      </c>
      <c r="AZ48" s="236">
        <v>0</v>
      </c>
      <c r="BA48" s="235"/>
      <c r="BB48" s="258">
        <v>0</v>
      </c>
      <c r="BC48" s="259">
        <v>0</v>
      </c>
      <c r="BD48" s="259">
        <v>0</v>
      </c>
      <c r="BE48" s="76">
        <f t="shared" si="12"/>
        <v>0</v>
      </c>
      <c r="BF48" s="76">
        <v>0</v>
      </c>
      <c r="BG48" s="236">
        <f t="shared" si="13"/>
        <v>0</v>
      </c>
      <c r="BH48" s="258">
        <f t="shared" si="14"/>
        <v>0</v>
      </c>
    </row>
    <row r="49" spans="1:60" ht="15" hidden="1" customHeight="1" thickBot="1" x14ac:dyDescent="0.25">
      <c r="A49" s="80" t="s">
        <v>133</v>
      </c>
      <c r="B49" s="261">
        <v>0</v>
      </c>
      <c r="C49" s="164">
        <v>0</v>
      </c>
      <c r="D49" s="260"/>
      <c r="E49" s="89">
        <f t="shared" si="7"/>
        <v>0</v>
      </c>
      <c r="F49" s="246">
        <v>0</v>
      </c>
      <c r="G49" s="236">
        <v>0</v>
      </c>
      <c r="H49" s="235"/>
      <c r="I49" s="258">
        <v>0</v>
      </c>
      <c r="J49" s="246">
        <v>0</v>
      </c>
      <c r="K49" s="236">
        <v>0</v>
      </c>
      <c r="L49" s="235"/>
      <c r="M49" s="258">
        <v>0</v>
      </c>
      <c r="N49" s="246">
        <v>0</v>
      </c>
      <c r="O49" s="236">
        <v>0</v>
      </c>
      <c r="P49" s="235"/>
      <c r="Q49" s="258">
        <v>0</v>
      </c>
      <c r="R49" s="464"/>
      <c r="S49" s="246">
        <f t="shared" si="8"/>
        <v>0</v>
      </c>
      <c r="T49" s="236">
        <v>0</v>
      </c>
      <c r="U49" s="235"/>
      <c r="V49" s="258">
        <v>0</v>
      </c>
      <c r="W49" s="246">
        <v>0</v>
      </c>
      <c r="X49" s="236">
        <v>0</v>
      </c>
      <c r="Y49" s="235"/>
      <c r="Z49" s="258">
        <v>0</v>
      </c>
      <c r="AA49" s="246">
        <v>0</v>
      </c>
      <c r="AB49" s="236">
        <v>0</v>
      </c>
      <c r="AC49" s="235"/>
      <c r="AD49" s="258">
        <v>0</v>
      </c>
      <c r="AE49" s="246">
        <f t="shared" si="9"/>
        <v>0</v>
      </c>
      <c r="AF49" s="236">
        <v>0</v>
      </c>
      <c r="AG49" s="235"/>
      <c r="AH49" s="258">
        <v>0</v>
      </c>
      <c r="AI49" s="246">
        <v>0</v>
      </c>
      <c r="AJ49" s="236">
        <v>0</v>
      </c>
      <c r="AK49" s="235"/>
      <c r="AL49" s="258">
        <v>0</v>
      </c>
      <c r="AM49" s="246">
        <v>0</v>
      </c>
      <c r="AN49" s="236">
        <v>0</v>
      </c>
      <c r="AO49" s="235"/>
      <c r="AP49" s="258">
        <v>0</v>
      </c>
      <c r="AQ49" s="246">
        <f t="shared" si="10"/>
        <v>0</v>
      </c>
      <c r="AR49" s="236">
        <v>0</v>
      </c>
      <c r="AS49" s="235"/>
      <c r="AT49" s="258">
        <v>0</v>
      </c>
      <c r="AU49" s="246">
        <v>0</v>
      </c>
      <c r="AV49" s="236">
        <v>0</v>
      </c>
      <c r="AW49" s="235"/>
      <c r="AX49" s="258">
        <v>0</v>
      </c>
      <c r="AY49" s="246">
        <f t="shared" si="11"/>
        <v>0</v>
      </c>
      <c r="AZ49" s="236">
        <v>0</v>
      </c>
      <c r="BA49" s="235"/>
      <c r="BB49" s="258">
        <v>0</v>
      </c>
      <c r="BC49" s="259">
        <v>0</v>
      </c>
      <c r="BD49" s="259">
        <v>0</v>
      </c>
      <c r="BE49" s="76">
        <f t="shared" si="12"/>
        <v>0</v>
      </c>
      <c r="BF49" s="76">
        <v>0</v>
      </c>
      <c r="BG49" s="236">
        <f t="shared" si="13"/>
        <v>0</v>
      </c>
      <c r="BH49" s="258">
        <f t="shared" si="14"/>
        <v>0</v>
      </c>
    </row>
    <row r="50" spans="1:60" ht="15" hidden="1" customHeight="1" thickBot="1" x14ac:dyDescent="0.25">
      <c r="A50" s="80" t="s">
        <v>134</v>
      </c>
      <c r="B50" s="261">
        <v>0</v>
      </c>
      <c r="C50" s="164">
        <v>0</v>
      </c>
      <c r="D50" s="260"/>
      <c r="E50" s="89">
        <f t="shared" si="7"/>
        <v>0</v>
      </c>
      <c r="F50" s="246">
        <v>0</v>
      </c>
      <c r="G50" s="236">
        <v>0</v>
      </c>
      <c r="H50" s="235"/>
      <c r="I50" s="258">
        <v>0</v>
      </c>
      <c r="J50" s="246">
        <v>0</v>
      </c>
      <c r="K50" s="236">
        <v>0</v>
      </c>
      <c r="L50" s="235"/>
      <c r="M50" s="258">
        <v>0</v>
      </c>
      <c r="N50" s="246">
        <v>0</v>
      </c>
      <c r="O50" s="236">
        <v>0</v>
      </c>
      <c r="P50" s="235"/>
      <c r="Q50" s="258">
        <v>0</v>
      </c>
      <c r="R50" s="464"/>
      <c r="S50" s="246">
        <f t="shared" si="8"/>
        <v>0</v>
      </c>
      <c r="T50" s="236">
        <v>0</v>
      </c>
      <c r="U50" s="235"/>
      <c r="V50" s="258">
        <v>0</v>
      </c>
      <c r="W50" s="246">
        <v>0</v>
      </c>
      <c r="X50" s="236">
        <v>0</v>
      </c>
      <c r="Y50" s="235"/>
      <c r="Z50" s="258">
        <v>0</v>
      </c>
      <c r="AA50" s="246">
        <v>0</v>
      </c>
      <c r="AB50" s="236">
        <v>0</v>
      </c>
      <c r="AC50" s="235"/>
      <c r="AD50" s="258">
        <v>0</v>
      </c>
      <c r="AE50" s="246">
        <f t="shared" si="9"/>
        <v>0</v>
      </c>
      <c r="AF50" s="236">
        <v>0</v>
      </c>
      <c r="AG50" s="235"/>
      <c r="AH50" s="258">
        <v>0</v>
      </c>
      <c r="AI50" s="246">
        <v>0</v>
      </c>
      <c r="AJ50" s="236">
        <v>0</v>
      </c>
      <c r="AK50" s="235"/>
      <c r="AL50" s="258">
        <v>0</v>
      </c>
      <c r="AM50" s="246">
        <v>0</v>
      </c>
      <c r="AN50" s="236">
        <v>0</v>
      </c>
      <c r="AO50" s="235"/>
      <c r="AP50" s="258">
        <v>0</v>
      </c>
      <c r="AQ50" s="246">
        <f t="shared" si="10"/>
        <v>0</v>
      </c>
      <c r="AR50" s="236">
        <v>0</v>
      </c>
      <c r="AS50" s="235"/>
      <c r="AT50" s="258">
        <v>0</v>
      </c>
      <c r="AU50" s="246">
        <v>0</v>
      </c>
      <c r="AV50" s="236">
        <v>0</v>
      </c>
      <c r="AW50" s="235"/>
      <c r="AX50" s="258">
        <v>0</v>
      </c>
      <c r="AY50" s="246">
        <f t="shared" si="11"/>
        <v>0</v>
      </c>
      <c r="AZ50" s="236">
        <v>0</v>
      </c>
      <c r="BA50" s="235"/>
      <c r="BB50" s="258">
        <v>0</v>
      </c>
      <c r="BC50" s="259">
        <v>0</v>
      </c>
      <c r="BD50" s="259">
        <v>0</v>
      </c>
      <c r="BE50" s="76">
        <f t="shared" si="12"/>
        <v>0</v>
      </c>
      <c r="BF50" s="76">
        <v>0</v>
      </c>
      <c r="BG50" s="236">
        <f t="shared" si="13"/>
        <v>0</v>
      </c>
      <c r="BH50" s="258">
        <f t="shared" si="14"/>
        <v>0</v>
      </c>
    </row>
    <row r="51" spans="1:60" ht="15" hidden="1" customHeight="1" thickBot="1" x14ac:dyDescent="0.25">
      <c r="A51" s="80" t="s">
        <v>135</v>
      </c>
      <c r="B51" s="261">
        <v>0</v>
      </c>
      <c r="C51" s="164">
        <v>0</v>
      </c>
      <c r="D51" s="260"/>
      <c r="E51" s="89">
        <f t="shared" si="7"/>
        <v>0</v>
      </c>
      <c r="F51" s="246">
        <v>0</v>
      </c>
      <c r="G51" s="236">
        <v>0</v>
      </c>
      <c r="H51" s="235"/>
      <c r="I51" s="258">
        <v>0</v>
      </c>
      <c r="J51" s="246">
        <v>0</v>
      </c>
      <c r="K51" s="236">
        <v>0</v>
      </c>
      <c r="L51" s="235"/>
      <c r="M51" s="258">
        <v>0</v>
      </c>
      <c r="N51" s="246">
        <v>0</v>
      </c>
      <c r="O51" s="236">
        <v>0</v>
      </c>
      <c r="P51" s="235"/>
      <c r="Q51" s="258">
        <v>0</v>
      </c>
      <c r="R51" s="464"/>
      <c r="S51" s="246">
        <f t="shared" si="8"/>
        <v>0</v>
      </c>
      <c r="T51" s="236">
        <v>0</v>
      </c>
      <c r="U51" s="235"/>
      <c r="V51" s="258">
        <v>0</v>
      </c>
      <c r="W51" s="246">
        <v>0</v>
      </c>
      <c r="X51" s="236">
        <v>0</v>
      </c>
      <c r="Y51" s="235"/>
      <c r="Z51" s="258">
        <v>0</v>
      </c>
      <c r="AA51" s="246">
        <v>0</v>
      </c>
      <c r="AB51" s="236">
        <v>0</v>
      </c>
      <c r="AC51" s="235"/>
      <c r="AD51" s="258">
        <v>0</v>
      </c>
      <c r="AE51" s="246">
        <f t="shared" si="9"/>
        <v>0</v>
      </c>
      <c r="AF51" s="236">
        <v>0</v>
      </c>
      <c r="AG51" s="235"/>
      <c r="AH51" s="258">
        <v>0</v>
      </c>
      <c r="AI51" s="246">
        <v>0</v>
      </c>
      <c r="AJ51" s="236">
        <v>0</v>
      </c>
      <c r="AK51" s="235"/>
      <c r="AL51" s="258">
        <v>0</v>
      </c>
      <c r="AM51" s="246">
        <v>0</v>
      </c>
      <c r="AN51" s="236">
        <v>0</v>
      </c>
      <c r="AO51" s="235"/>
      <c r="AP51" s="258">
        <v>0</v>
      </c>
      <c r="AQ51" s="246">
        <f t="shared" si="10"/>
        <v>0</v>
      </c>
      <c r="AR51" s="236">
        <v>0</v>
      </c>
      <c r="AS51" s="235"/>
      <c r="AT51" s="258">
        <v>0</v>
      </c>
      <c r="AU51" s="246">
        <v>0</v>
      </c>
      <c r="AV51" s="236">
        <v>0</v>
      </c>
      <c r="AW51" s="235"/>
      <c r="AX51" s="258">
        <v>0</v>
      </c>
      <c r="AY51" s="246">
        <f t="shared" si="11"/>
        <v>0</v>
      </c>
      <c r="AZ51" s="236">
        <v>0</v>
      </c>
      <c r="BA51" s="235"/>
      <c r="BB51" s="258">
        <v>0</v>
      </c>
      <c r="BC51" s="259">
        <v>0</v>
      </c>
      <c r="BD51" s="259">
        <v>0</v>
      </c>
      <c r="BE51" s="76">
        <f t="shared" si="12"/>
        <v>0</v>
      </c>
      <c r="BF51" s="76">
        <v>0</v>
      </c>
      <c r="BG51" s="236">
        <f t="shared" si="13"/>
        <v>0</v>
      </c>
      <c r="BH51" s="258">
        <f t="shared" si="14"/>
        <v>0</v>
      </c>
    </row>
    <row r="52" spans="1:60" ht="15" hidden="1" customHeight="1" thickBot="1" x14ac:dyDescent="0.25">
      <c r="A52" s="80" t="s">
        <v>136</v>
      </c>
      <c r="B52" s="261">
        <v>0</v>
      </c>
      <c r="C52" s="164">
        <v>0</v>
      </c>
      <c r="D52" s="260"/>
      <c r="E52" s="89">
        <f t="shared" si="7"/>
        <v>0</v>
      </c>
      <c r="F52" s="246">
        <v>0</v>
      </c>
      <c r="G52" s="236">
        <v>0</v>
      </c>
      <c r="H52" s="235"/>
      <c r="I52" s="258">
        <v>0</v>
      </c>
      <c r="J52" s="246">
        <v>0</v>
      </c>
      <c r="K52" s="236">
        <v>0</v>
      </c>
      <c r="L52" s="235"/>
      <c r="M52" s="258">
        <v>0</v>
      </c>
      <c r="N52" s="246">
        <v>0</v>
      </c>
      <c r="O52" s="236">
        <v>0</v>
      </c>
      <c r="P52" s="235"/>
      <c r="Q52" s="258">
        <v>0</v>
      </c>
      <c r="R52" s="464"/>
      <c r="S52" s="246">
        <f t="shared" si="8"/>
        <v>0</v>
      </c>
      <c r="T52" s="236">
        <v>0</v>
      </c>
      <c r="U52" s="235"/>
      <c r="V52" s="258">
        <v>0</v>
      </c>
      <c r="W52" s="246">
        <v>0</v>
      </c>
      <c r="X52" s="236">
        <v>0</v>
      </c>
      <c r="Y52" s="235"/>
      <c r="Z52" s="258">
        <v>0</v>
      </c>
      <c r="AA52" s="246">
        <v>0</v>
      </c>
      <c r="AB52" s="236">
        <v>0</v>
      </c>
      <c r="AC52" s="235"/>
      <c r="AD52" s="258">
        <v>0</v>
      </c>
      <c r="AE52" s="246">
        <f t="shared" si="9"/>
        <v>0</v>
      </c>
      <c r="AF52" s="236">
        <v>0</v>
      </c>
      <c r="AG52" s="235"/>
      <c r="AH52" s="258">
        <v>0</v>
      </c>
      <c r="AI52" s="246">
        <v>0</v>
      </c>
      <c r="AJ52" s="236">
        <v>0</v>
      </c>
      <c r="AK52" s="235"/>
      <c r="AL52" s="258">
        <v>0</v>
      </c>
      <c r="AM52" s="246">
        <v>0</v>
      </c>
      <c r="AN52" s="236">
        <v>0</v>
      </c>
      <c r="AO52" s="235"/>
      <c r="AP52" s="258">
        <v>0</v>
      </c>
      <c r="AQ52" s="246">
        <f t="shared" si="10"/>
        <v>0</v>
      </c>
      <c r="AR52" s="236">
        <v>0</v>
      </c>
      <c r="AS52" s="235"/>
      <c r="AT52" s="258">
        <v>0</v>
      </c>
      <c r="AU52" s="246">
        <v>0</v>
      </c>
      <c r="AV52" s="236">
        <v>0</v>
      </c>
      <c r="AW52" s="235"/>
      <c r="AX52" s="258">
        <v>0</v>
      </c>
      <c r="AY52" s="246">
        <f t="shared" si="11"/>
        <v>0</v>
      </c>
      <c r="AZ52" s="236">
        <v>0</v>
      </c>
      <c r="BA52" s="235"/>
      <c r="BB52" s="258">
        <v>0</v>
      </c>
      <c r="BC52" s="259">
        <v>0</v>
      </c>
      <c r="BD52" s="259">
        <v>0</v>
      </c>
      <c r="BE52" s="76">
        <f t="shared" si="12"/>
        <v>0</v>
      </c>
      <c r="BF52" s="76">
        <v>0</v>
      </c>
      <c r="BG52" s="236">
        <f t="shared" si="13"/>
        <v>0</v>
      </c>
      <c r="BH52" s="258">
        <f t="shared" si="14"/>
        <v>0</v>
      </c>
    </row>
    <row r="53" spans="1:60" ht="15" hidden="1" customHeight="1" thickBot="1" x14ac:dyDescent="0.25">
      <c r="A53" s="80" t="s">
        <v>137</v>
      </c>
      <c r="B53" s="261">
        <v>0</v>
      </c>
      <c r="C53" s="164">
        <v>0</v>
      </c>
      <c r="D53" s="260"/>
      <c r="E53" s="89">
        <f t="shared" si="7"/>
        <v>0</v>
      </c>
      <c r="F53" s="246">
        <v>0</v>
      </c>
      <c r="G53" s="236">
        <v>0</v>
      </c>
      <c r="H53" s="235"/>
      <c r="I53" s="258">
        <v>0</v>
      </c>
      <c r="J53" s="246">
        <v>0</v>
      </c>
      <c r="K53" s="236">
        <v>0</v>
      </c>
      <c r="L53" s="235"/>
      <c r="M53" s="258">
        <v>0</v>
      </c>
      <c r="N53" s="246">
        <v>0</v>
      </c>
      <c r="O53" s="236">
        <v>0</v>
      </c>
      <c r="P53" s="235"/>
      <c r="Q53" s="258">
        <v>0</v>
      </c>
      <c r="R53" s="464"/>
      <c r="S53" s="246">
        <f t="shared" si="8"/>
        <v>0</v>
      </c>
      <c r="T53" s="236">
        <v>0</v>
      </c>
      <c r="U53" s="235"/>
      <c r="V53" s="258">
        <v>0</v>
      </c>
      <c r="W53" s="246">
        <v>0</v>
      </c>
      <c r="X53" s="236">
        <v>0</v>
      </c>
      <c r="Y53" s="235"/>
      <c r="Z53" s="258">
        <v>0</v>
      </c>
      <c r="AA53" s="246">
        <v>0</v>
      </c>
      <c r="AB53" s="236">
        <v>0</v>
      </c>
      <c r="AC53" s="235"/>
      <c r="AD53" s="258">
        <v>0</v>
      </c>
      <c r="AE53" s="246">
        <f t="shared" si="9"/>
        <v>0</v>
      </c>
      <c r="AF53" s="236">
        <v>0</v>
      </c>
      <c r="AG53" s="235"/>
      <c r="AH53" s="258">
        <v>0</v>
      </c>
      <c r="AI53" s="246">
        <v>0</v>
      </c>
      <c r="AJ53" s="236">
        <v>0</v>
      </c>
      <c r="AK53" s="235"/>
      <c r="AL53" s="258">
        <v>0</v>
      </c>
      <c r="AM53" s="246">
        <v>0</v>
      </c>
      <c r="AN53" s="236">
        <v>0</v>
      </c>
      <c r="AO53" s="235"/>
      <c r="AP53" s="258">
        <v>0</v>
      </c>
      <c r="AQ53" s="246">
        <f t="shared" si="10"/>
        <v>0</v>
      </c>
      <c r="AR53" s="236">
        <v>0</v>
      </c>
      <c r="AS53" s="235"/>
      <c r="AT53" s="258">
        <v>0</v>
      </c>
      <c r="AU53" s="246">
        <v>0</v>
      </c>
      <c r="AV53" s="236">
        <v>0</v>
      </c>
      <c r="AW53" s="235"/>
      <c r="AX53" s="258">
        <v>0</v>
      </c>
      <c r="AY53" s="246">
        <f t="shared" si="11"/>
        <v>0</v>
      </c>
      <c r="AZ53" s="236">
        <v>0</v>
      </c>
      <c r="BA53" s="235"/>
      <c r="BB53" s="258">
        <v>0</v>
      </c>
      <c r="BC53" s="259">
        <v>0</v>
      </c>
      <c r="BD53" s="259">
        <v>0</v>
      </c>
      <c r="BE53" s="76">
        <f t="shared" si="12"/>
        <v>0</v>
      </c>
      <c r="BF53" s="76">
        <v>0</v>
      </c>
      <c r="BG53" s="236">
        <f t="shared" si="13"/>
        <v>0</v>
      </c>
      <c r="BH53" s="258">
        <f t="shared" si="14"/>
        <v>0</v>
      </c>
    </row>
    <row r="54" spans="1:60" ht="15" hidden="1" customHeight="1" thickBot="1" x14ac:dyDescent="0.25">
      <c r="A54" s="80" t="s">
        <v>138</v>
      </c>
      <c r="B54" s="261">
        <v>0</v>
      </c>
      <c r="C54" s="164">
        <v>0</v>
      </c>
      <c r="D54" s="260"/>
      <c r="E54" s="89">
        <f t="shared" si="7"/>
        <v>0</v>
      </c>
      <c r="F54" s="246">
        <v>0</v>
      </c>
      <c r="G54" s="236">
        <v>0</v>
      </c>
      <c r="H54" s="235"/>
      <c r="I54" s="258">
        <v>0</v>
      </c>
      <c r="J54" s="246">
        <v>0</v>
      </c>
      <c r="K54" s="236">
        <v>0</v>
      </c>
      <c r="L54" s="235"/>
      <c r="M54" s="258">
        <v>0</v>
      </c>
      <c r="N54" s="246">
        <v>0</v>
      </c>
      <c r="O54" s="236">
        <v>0</v>
      </c>
      <c r="P54" s="235"/>
      <c r="Q54" s="258">
        <v>0</v>
      </c>
      <c r="R54" s="464"/>
      <c r="S54" s="246">
        <f t="shared" si="8"/>
        <v>0</v>
      </c>
      <c r="T54" s="236">
        <v>0</v>
      </c>
      <c r="U54" s="235"/>
      <c r="V54" s="258">
        <v>0</v>
      </c>
      <c r="W54" s="246">
        <v>0</v>
      </c>
      <c r="X54" s="236">
        <v>0</v>
      </c>
      <c r="Y54" s="235"/>
      <c r="Z54" s="258">
        <v>0</v>
      </c>
      <c r="AA54" s="246">
        <v>0</v>
      </c>
      <c r="AB54" s="236">
        <v>0</v>
      </c>
      <c r="AC54" s="235"/>
      <c r="AD54" s="258">
        <v>0</v>
      </c>
      <c r="AE54" s="246">
        <f t="shared" si="9"/>
        <v>0</v>
      </c>
      <c r="AF54" s="236">
        <v>0</v>
      </c>
      <c r="AG54" s="235"/>
      <c r="AH54" s="258">
        <v>0</v>
      </c>
      <c r="AI54" s="246">
        <v>0</v>
      </c>
      <c r="AJ54" s="236">
        <v>0</v>
      </c>
      <c r="AK54" s="235"/>
      <c r="AL54" s="258">
        <v>0</v>
      </c>
      <c r="AM54" s="246">
        <v>0</v>
      </c>
      <c r="AN54" s="236">
        <v>0</v>
      </c>
      <c r="AO54" s="235"/>
      <c r="AP54" s="258">
        <v>0</v>
      </c>
      <c r="AQ54" s="246">
        <f t="shared" si="10"/>
        <v>0</v>
      </c>
      <c r="AR54" s="236">
        <v>0</v>
      </c>
      <c r="AS54" s="235"/>
      <c r="AT54" s="258">
        <v>0</v>
      </c>
      <c r="AU54" s="246">
        <v>0</v>
      </c>
      <c r="AV54" s="236">
        <v>0</v>
      </c>
      <c r="AW54" s="235"/>
      <c r="AX54" s="258">
        <v>0</v>
      </c>
      <c r="AY54" s="246">
        <f t="shared" si="11"/>
        <v>0</v>
      </c>
      <c r="AZ54" s="236">
        <v>0</v>
      </c>
      <c r="BA54" s="235"/>
      <c r="BB54" s="258">
        <v>0</v>
      </c>
      <c r="BC54" s="259">
        <v>0</v>
      </c>
      <c r="BD54" s="259">
        <v>0</v>
      </c>
      <c r="BE54" s="76">
        <f t="shared" si="12"/>
        <v>0</v>
      </c>
      <c r="BF54" s="76">
        <v>0</v>
      </c>
      <c r="BG54" s="236">
        <f t="shared" si="13"/>
        <v>0</v>
      </c>
      <c r="BH54" s="258">
        <f t="shared" si="14"/>
        <v>0</v>
      </c>
    </row>
    <row r="55" spans="1:60" ht="15" hidden="1" customHeight="1" thickBot="1" x14ac:dyDescent="0.25">
      <c r="A55" s="80" t="s">
        <v>139</v>
      </c>
      <c r="B55" s="261">
        <v>0</v>
      </c>
      <c r="C55" s="164">
        <v>0</v>
      </c>
      <c r="D55" s="260"/>
      <c r="E55" s="89">
        <f t="shared" si="7"/>
        <v>0</v>
      </c>
      <c r="F55" s="246">
        <v>0</v>
      </c>
      <c r="G55" s="236">
        <v>0</v>
      </c>
      <c r="H55" s="235"/>
      <c r="I55" s="258">
        <v>0</v>
      </c>
      <c r="J55" s="246">
        <v>0</v>
      </c>
      <c r="K55" s="236">
        <v>0</v>
      </c>
      <c r="L55" s="235"/>
      <c r="M55" s="258">
        <v>0</v>
      </c>
      <c r="N55" s="246">
        <v>0</v>
      </c>
      <c r="O55" s="236">
        <v>0</v>
      </c>
      <c r="P55" s="235"/>
      <c r="Q55" s="258">
        <v>0</v>
      </c>
      <c r="R55" s="464"/>
      <c r="S55" s="246">
        <f t="shared" si="8"/>
        <v>0</v>
      </c>
      <c r="T55" s="236">
        <v>0</v>
      </c>
      <c r="U55" s="235"/>
      <c r="V55" s="258">
        <v>0</v>
      </c>
      <c r="W55" s="246">
        <v>0</v>
      </c>
      <c r="X55" s="236">
        <v>0</v>
      </c>
      <c r="Y55" s="235"/>
      <c r="Z55" s="258">
        <v>0</v>
      </c>
      <c r="AA55" s="246">
        <v>0</v>
      </c>
      <c r="AB55" s="236">
        <v>0</v>
      </c>
      <c r="AC55" s="235"/>
      <c r="AD55" s="258">
        <v>0</v>
      </c>
      <c r="AE55" s="246">
        <f t="shared" si="9"/>
        <v>0</v>
      </c>
      <c r="AF55" s="236">
        <v>0</v>
      </c>
      <c r="AG55" s="235"/>
      <c r="AH55" s="258">
        <v>0</v>
      </c>
      <c r="AI55" s="246">
        <v>0</v>
      </c>
      <c r="AJ55" s="236">
        <v>0</v>
      </c>
      <c r="AK55" s="235"/>
      <c r="AL55" s="258">
        <v>0</v>
      </c>
      <c r="AM55" s="246">
        <v>0</v>
      </c>
      <c r="AN55" s="236">
        <v>0</v>
      </c>
      <c r="AO55" s="235"/>
      <c r="AP55" s="258">
        <v>0</v>
      </c>
      <c r="AQ55" s="246">
        <f t="shared" si="10"/>
        <v>0</v>
      </c>
      <c r="AR55" s="236">
        <v>0</v>
      </c>
      <c r="AS55" s="235"/>
      <c r="AT55" s="258">
        <v>0</v>
      </c>
      <c r="AU55" s="246">
        <v>0</v>
      </c>
      <c r="AV55" s="236">
        <v>0</v>
      </c>
      <c r="AW55" s="235"/>
      <c r="AX55" s="258">
        <v>0</v>
      </c>
      <c r="AY55" s="246">
        <f t="shared" si="11"/>
        <v>0</v>
      </c>
      <c r="AZ55" s="236">
        <v>0</v>
      </c>
      <c r="BA55" s="235"/>
      <c r="BB55" s="258">
        <v>0</v>
      </c>
      <c r="BC55" s="259">
        <v>0</v>
      </c>
      <c r="BD55" s="259">
        <v>0</v>
      </c>
      <c r="BE55" s="76">
        <f t="shared" si="12"/>
        <v>0</v>
      </c>
      <c r="BF55" s="76">
        <v>0</v>
      </c>
      <c r="BG55" s="236">
        <f t="shared" si="13"/>
        <v>0</v>
      </c>
      <c r="BH55" s="258">
        <f t="shared" si="14"/>
        <v>0</v>
      </c>
    </row>
    <row r="56" spans="1:60" ht="15" hidden="1" customHeight="1" thickBot="1" x14ac:dyDescent="0.25">
      <c r="A56" s="80" t="s">
        <v>125</v>
      </c>
      <c r="B56" s="261">
        <v>0</v>
      </c>
      <c r="C56" s="164">
        <v>0</v>
      </c>
      <c r="D56" s="260"/>
      <c r="E56" s="89">
        <f t="shared" si="7"/>
        <v>0</v>
      </c>
      <c r="F56" s="246">
        <v>0</v>
      </c>
      <c r="G56" s="236">
        <v>0</v>
      </c>
      <c r="H56" s="235"/>
      <c r="I56" s="258">
        <v>0</v>
      </c>
      <c r="J56" s="246">
        <v>0</v>
      </c>
      <c r="K56" s="236">
        <v>0</v>
      </c>
      <c r="L56" s="235"/>
      <c r="M56" s="258">
        <v>0</v>
      </c>
      <c r="N56" s="246">
        <v>0</v>
      </c>
      <c r="O56" s="236">
        <v>0</v>
      </c>
      <c r="P56" s="235"/>
      <c r="Q56" s="258">
        <v>0</v>
      </c>
      <c r="R56" s="464"/>
      <c r="S56" s="246">
        <f t="shared" si="8"/>
        <v>0</v>
      </c>
      <c r="T56" s="236">
        <v>0</v>
      </c>
      <c r="U56" s="235"/>
      <c r="V56" s="258">
        <v>0</v>
      </c>
      <c r="W56" s="246">
        <v>0</v>
      </c>
      <c r="X56" s="236">
        <v>0</v>
      </c>
      <c r="Y56" s="235"/>
      <c r="Z56" s="258">
        <v>0</v>
      </c>
      <c r="AA56" s="246">
        <v>0</v>
      </c>
      <c r="AB56" s="236">
        <v>0</v>
      </c>
      <c r="AC56" s="235"/>
      <c r="AD56" s="258">
        <v>0</v>
      </c>
      <c r="AE56" s="246">
        <f t="shared" si="9"/>
        <v>0</v>
      </c>
      <c r="AF56" s="236">
        <v>0</v>
      </c>
      <c r="AG56" s="235"/>
      <c r="AH56" s="258">
        <v>0</v>
      </c>
      <c r="AI56" s="246">
        <v>0</v>
      </c>
      <c r="AJ56" s="236">
        <v>0</v>
      </c>
      <c r="AK56" s="235"/>
      <c r="AL56" s="258">
        <v>0</v>
      </c>
      <c r="AM56" s="246">
        <v>0</v>
      </c>
      <c r="AN56" s="236">
        <v>0</v>
      </c>
      <c r="AO56" s="235"/>
      <c r="AP56" s="258">
        <v>0</v>
      </c>
      <c r="AQ56" s="246">
        <f t="shared" si="10"/>
        <v>0</v>
      </c>
      <c r="AR56" s="236">
        <v>0</v>
      </c>
      <c r="AS56" s="235"/>
      <c r="AT56" s="258">
        <v>0</v>
      </c>
      <c r="AU56" s="246">
        <v>0</v>
      </c>
      <c r="AV56" s="236">
        <v>0</v>
      </c>
      <c r="AW56" s="235"/>
      <c r="AX56" s="258">
        <v>0</v>
      </c>
      <c r="AY56" s="246">
        <f t="shared" si="11"/>
        <v>0</v>
      </c>
      <c r="AZ56" s="236">
        <v>0</v>
      </c>
      <c r="BA56" s="235"/>
      <c r="BB56" s="258">
        <v>0</v>
      </c>
      <c r="BC56" s="259">
        <v>0</v>
      </c>
      <c r="BD56" s="259">
        <v>0</v>
      </c>
      <c r="BE56" s="76">
        <f t="shared" si="12"/>
        <v>0</v>
      </c>
      <c r="BF56" s="76">
        <v>0</v>
      </c>
      <c r="BG56" s="236">
        <f t="shared" si="13"/>
        <v>0</v>
      </c>
      <c r="BH56" s="258">
        <f t="shared" si="14"/>
        <v>0</v>
      </c>
    </row>
    <row r="57" spans="1:60" ht="16.5" thickTop="1" thickBot="1" x14ac:dyDescent="0.3">
      <c r="A57" s="74" t="s">
        <v>37</v>
      </c>
      <c r="B57" s="257"/>
      <c r="C57" s="256">
        <f>SUM(C11,C38,C42,C44)</f>
        <v>1469309.5824417605</v>
      </c>
      <c r="D57" s="256">
        <f>SUM(D11,D38,D42,D44)</f>
        <v>405463</v>
      </c>
      <c r="E57" s="256">
        <f>SUM(E11,E38,E42,E44)</f>
        <v>1874772.5824417605</v>
      </c>
      <c r="F57" s="255">
        <f>SUM(F11,F38,F42,F44)</f>
        <v>44165.81</v>
      </c>
      <c r="G57" s="254">
        <f>SUM(G11,G38,G42,G44)</f>
        <v>17097.05</v>
      </c>
      <c r="H57" s="253" t="e">
        <f>SUM(H12,#REF!,H42,H44)</f>
        <v>#REF!</v>
      </c>
      <c r="I57" s="252">
        <f>SUM(I11,I38,I42,I44)</f>
        <v>17097.05</v>
      </c>
      <c r="J57" s="255">
        <f>SUM(J11,J38,J42,J44)</f>
        <v>394048.76374999998</v>
      </c>
      <c r="K57" s="254">
        <f>SUM(K11,K38,K42,K44)</f>
        <v>24821.059999999998</v>
      </c>
      <c r="L57" s="253" t="e">
        <f>SUM(L12,#REF!,L42,L44)</f>
        <v>#REF!</v>
      </c>
      <c r="M57" s="252">
        <f>SUM(M11,M38,M42,M44)</f>
        <v>1217.22</v>
      </c>
      <c r="N57" s="255">
        <f>SUM(N11,N38,N42,N44)</f>
        <v>33788.58</v>
      </c>
      <c r="O57" s="254">
        <f>SUM(O11,O38,O42,O44)</f>
        <v>20602.240000000002</v>
      </c>
      <c r="P57" s="253" t="e">
        <f>SUM(P12,#REF!,P42,P44)</f>
        <v>#REF!</v>
      </c>
      <c r="Q57" s="252">
        <f>SUM(Q11,Q38,Q42,Q44)</f>
        <v>23603.84</v>
      </c>
      <c r="R57" s="459">
        <f>SUM(R11,R38,R42,R44)</f>
        <v>-409482.80375000002</v>
      </c>
      <c r="S57" s="255">
        <f>SUM(S11,S38,S42,S44)</f>
        <v>714227.10644043994</v>
      </c>
      <c r="T57" s="254">
        <f>SUM(T11,T38,T42,T44)</f>
        <v>0</v>
      </c>
      <c r="U57" s="253" t="e">
        <f>SUM(U12,#REF!,U42,U44)</f>
        <v>#REF!</v>
      </c>
      <c r="V57" s="252">
        <f>SUM(V11,V38,V42,V44)</f>
        <v>0</v>
      </c>
      <c r="W57" s="255">
        <f>SUM(W11,W38,W42,W44)</f>
        <v>72151.860000000015</v>
      </c>
      <c r="X57" s="254">
        <f>SUM(X11,X38,X42,X44)</f>
        <v>0</v>
      </c>
      <c r="Y57" s="253" t="e">
        <f>SUM(Y12,#REF!,Y42,Y44)</f>
        <v>#REF!</v>
      </c>
      <c r="Z57" s="252">
        <f>SUM(Z11,Z38,Z42,Z44)</f>
        <v>0</v>
      </c>
      <c r="AA57" s="255">
        <f>SUM(AA11,AA38,AA42,AA44)</f>
        <v>33788.58</v>
      </c>
      <c r="AB57" s="254">
        <f>SUM(AB11,AB38,AB42,AB44)</f>
        <v>0</v>
      </c>
      <c r="AC57" s="253" t="e">
        <f>SUM(AC12,#REF!,AC42,AC44)</f>
        <v>#REF!</v>
      </c>
      <c r="AD57" s="252">
        <f>SUM(AD11,AD38,AD42,AD44)</f>
        <v>0</v>
      </c>
      <c r="AE57" s="255">
        <f>SUM(AE11,AE38,AE42,AE44)</f>
        <v>362753.0093571067</v>
      </c>
      <c r="AF57" s="254">
        <f>SUM(AF11,AF38,AF42,AF44)</f>
        <v>0</v>
      </c>
      <c r="AG57" s="253" t="e">
        <f>SUM(AG12,#REF!,AG42,AG44)</f>
        <v>#REF!</v>
      </c>
      <c r="AH57" s="252">
        <f>SUM(AH11,AH38,AH42,AH44)</f>
        <v>0</v>
      </c>
      <c r="AI57" s="255">
        <f>SUM(AI11,AI38,AI42,AI44)</f>
        <v>52630.846666666672</v>
      </c>
      <c r="AJ57" s="254">
        <f>SUM(AJ11,AJ38,AJ42,AJ44)</f>
        <v>0</v>
      </c>
      <c r="AK57" s="253" t="e">
        <f>SUM(AK12,#REF!,AK42,AK44)</f>
        <v>#REF!</v>
      </c>
      <c r="AL57" s="252">
        <f>SUM(AL11,AL38,AL42,AL44)</f>
        <v>0</v>
      </c>
      <c r="AM57" s="255">
        <f>SUM(AM11,AM38,AM42,AM44)</f>
        <v>27835.916666666668</v>
      </c>
      <c r="AN57" s="254">
        <f>SUM(AN11,AN38,AN42,AN44)</f>
        <v>0</v>
      </c>
      <c r="AO57" s="253" t="e">
        <f>SUM(AO12,#REF!,AO42,AO44)</f>
        <v>#REF!</v>
      </c>
      <c r="AP57" s="252">
        <f>SUM(AP11,AP38,AP42,AP44)</f>
        <v>0</v>
      </c>
      <c r="AQ57" s="255">
        <f>SUM(AQ11,AQ38,AQ42,AQ44)</f>
        <v>362753.0093571067</v>
      </c>
      <c r="AR57" s="254">
        <f>SUM(AR11,AR38,AR42,AR44)</f>
        <v>0</v>
      </c>
      <c r="AS57" s="253" t="e">
        <f>SUM(AS12,#REF!,AS42,AS44)</f>
        <v>#REF!</v>
      </c>
      <c r="AT57" s="252">
        <f>SUM(AT11,AT38,AT42,AT44)</f>
        <v>0</v>
      </c>
      <c r="AU57" s="255">
        <f>SUM(AU11,AU38,AU42,AU44)</f>
        <v>58855.186666666676</v>
      </c>
      <c r="AV57" s="254">
        <f>SUM(AV11,AV38,AV42,AV44)</f>
        <v>0</v>
      </c>
      <c r="AW57" s="253" t="e">
        <f>SUM(AW12,#REF!,AW42,AW44)</f>
        <v>#REF!</v>
      </c>
      <c r="AX57" s="252">
        <f>SUM(AX11,AX38,AX42,AX44)</f>
        <v>0</v>
      </c>
      <c r="AY57" s="255">
        <f>SUM(AY11,AY38,AY42,AY44)</f>
        <v>380106.38435710676</v>
      </c>
      <c r="AZ57" s="254">
        <f>SUM(AZ11,AZ38,AZ42,AZ44)</f>
        <v>0</v>
      </c>
      <c r="BA57" s="253" t="e">
        <f>SUM(BA12,#REF!,BA42,BA44)</f>
        <v>#REF!</v>
      </c>
      <c r="BB57" s="252">
        <f>SUM(BB11,BB38,BB42,BB44)</f>
        <v>0</v>
      </c>
      <c r="BC57" s="251">
        <f>SUM(BC11,BC38,BC42)</f>
        <v>0</v>
      </c>
      <c r="BD57" s="250">
        <f>SUM(BD11,BD38,BD42)</f>
        <v>0</v>
      </c>
      <c r="BE57" s="249">
        <f>SUM(BE12,BE38,BE42,BE44)</f>
        <v>2537105.0532617606</v>
      </c>
      <c r="BF57" s="249">
        <f>SUM(BF12,BF42,BF38)</f>
        <v>62520.350000000013</v>
      </c>
      <c r="BG57" s="248">
        <f>SUM(BG12,BG42,BG38)</f>
        <v>62520.35</v>
      </c>
      <c r="BH57" s="247">
        <f>SUM(BH12,BH42,BH38)</f>
        <v>41918.11</v>
      </c>
    </row>
    <row r="58" spans="1:60" ht="15" thickBot="1" x14ac:dyDescent="0.25">
      <c r="A58" s="232" t="s">
        <v>88</v>
      </c>
      <c r="B58" s="243"/>
      <c r="C58" s="242"/>
      <c r="D58" s="241"/>
      <c r="E58" s="240"/>
      <c r="F58" s="246">
        <f>F57</f>
        <v>44165.81</v>
      </c>
      <c r="G58" s="244"/>
      <c r="H58" s="239"/>
      <c r="I58" s="234"/>
      <c r="J58" s="245">
        <f>F58+J57</f>
        <v>438214.57374999998</v>
      </c>
      <c r="K58" s="244"/>
      <c r="L58" s="239"/>
      <c r="M58" s="234"/>
      <c r="N58" s="245">
        <f>J58+N57</f>
        <v>472003.15375</v>
      </c>
      <c r="O58" s="244"/>
      <c r="P58" s="239"/>
      <c r="Q58" s="234"/>
      <c r="R58" s="466">
        <f>N58+R57</f>
        <v>62520.349999999977</v>
      </c>
      <c r="S58" s="245">
        <f>R58+S57</f>
        <v>776747.45644043991</v>
      </c>
      <c r="T58" s="244"/>
      <c r="U58" s="239"/>
      <c r="V58" s="239"/>
      <c r="W58" s="245">
        <f>S58+W57</f>
        <v>848899.3164404399</v>
      </c>
      <c r="X58" s="244"/>
      <c r="Y58" s="239"/>
      <c r="Z58" s="234"/>
      <c r="AA58" s="245">
        <f>W58+AA57</f>
        <v>882687.89644043986</v>
      </c>
      <c r="AB58" s="244"/>
      <c r="AC58" s="239"/>
      <c r="AD58" s="234"/>
      <c r="AE58" s="245">
        <f>AA58+AE57</f>
        <v>1245440.9057975465</v>
      </c>
      <c r="AF58" s="244"/>
      <c r="AG58" s="239"/>
      <c r="AH58" s="234"/>
      <c r="AI58" s="245">
        <f>AE58+AI57</f>
        <v>1298071.7524642132</v>
      </c>
      <c r="AJ58" s="244"/>
      <c r="AK58" s="239"/>
      <c r="AL58" s="234"/>
      <c r="AM58" s="245">
        <f>AI58+AM57</f>
        <v>1325907.6691308799</v>
      </c>
      <c r="AN58" s="244"/>
      <c r="AO58" s="239"/>
      <c r="AP58" s="234"/>
      <c r="AQ58" s="245">
        <f>AM58+AQ57</f>
        <v>1688660.6784879866</v>
      </c>
      <c r="AR58" s="244"/>
      <c r="AS58" s="239"/>
      <c r="AT58" s="234"/>
      <c r="AU58" s="245">
        <f>AQ58+AU57</f>
        <v>1747515.8651546533</v>
      </c>
      <c r="AV58" s="244"/>
      <c r="AW58" s="239"/>
      <c r="AX58" s="234"/>
      <c r="AY58" s="245">
        <f>AU58+AY57</f>
        <v>2127622.2495117602</v>
      </c>
      <c r="AZ58" s="244"/>
      <c r="BA58" s="239"/>
      <c r="BB58" s="234"/>
      <c r="BC58" s="233"/>
      <c r="BD58" s="233"/>
      <c r="BE58" s="221"/>
      <c r="BF58" s="221"/>
      <c r="BG58" s="221"/>
      <c r="BH58" s="221"/>
    </row>
    <row r="59" spans="1:60" x14ac:dyDescent="0.2">
      <c r="A59" s="232" t="s">
        <v>126</v>
      </c>
      <c r="B59" s="243"/>
      <c r="C59" s="242"/>
      <c r="D59" s="241"/>
      <c r="E59" s="240"/>
      <c r="F59" s="238"/>
      <c r="G59" s="236">
        <f>G57</f>
        <v>17097.05</v>
      </c>
      <c r="H59" s="235"/>
      <c r="I59" s="234"/>
      <c r="J59" s="237"/>
      <c r="K59" s="236">
        <f>G59+K57</f>
        <v>41918.11</v>
      </c>
      <c r="L59" s="235"/>
      <c r="M59" s="234"/>
      <c r="N59" s="238"/>
      <c r="O59" s="236">
        <f>K59+O57</f>
        <v>62520.350000000006</v>
      </c>
      <c r="P59" s="235"/>
      <c r="Q59" s="234"/>
      <c r="R59" s="465"/>
      <c r="S59" s="238"/>
      <c r="T59" s="236">
        <f>O59+T57</f>
        <v>62520.350000000006</v>
      </c>
      <c r="U59" s="235"/>
      <c r="V59" s="239"/>
      <c r="W59" s="238"/>
      <c r="X59" s="236">
        <f>T59+X57</f>
        <v>62520.350000000006</v>
      </c>
      <c r="Y59" s="235"/>
      <c r="Z59" s="234"/>
      <c r="AA59" s="238"/>
      <c r="AB59" s="236">
        <f>X59+AB57</f>
        <v>62520.350000000006</v>
      </c>
      <c r="AC59" s="235"/>
      <c r="AD59" s="234"/>
      <c r="AE59" s="238"/>
      <c r="AF59" s="236">
        <f>AB59+AF57</f>
        <v>62520.350000000006</v>
      </c>
      <c r="AG59" s="235"/>
      <c r="AH59" s="234"/>
      <c r="AI59" s="237"/>
      <c r="AJ59" s="236">
        <f>AF59+AJ57</f>
        <v>62520.350000000006</v>
      </c>
      <c r="AK59" s="235"/>
      <c r="AL59" s="234"/>
      <c r="AM59" s="237"/>
      <c r="AN59" s="236">
        <f>AJ59+AN57</f>
        <v>62520.350000000006</v>
      </c>
      <c r="AO59" s="235"/>
      <c r="AP59" s="234"/>
      <c r="AQ59" s="237"/>
      <c r="AR59" s="236">
        <f>AN59+AR57</f>
        <v>62520.350000000006</v>
      </c>
      <c r="AS59" s="235"/>
      <c r="AT59" s="234"/>
      <c r="AU59" s="237"/>
      <c r="AV59" s="236">
        <f>AR59+AV57</f>
        <v>62520.350000000006</v>
      </c>
      <c r="AW59" s="235"/>
      <c r="AX59" s="234"/>
      <c r="AY59" s="237"/>
      <c r="AZ59" s="236">
        <f>AV59+AZ57</f>
        <v>62520.350000000006</v>
      </c>
      <c r="BA59" s="235"/>
      <c r="BB59" s="234"/>
      <c r="BC59" s="233"/>
      <c r="BD59" s="233"/>
      <c r="BE59" s="221"/>
      <c r="BF59" s="221"/>
      <c r="BG59" s="221"/>
      <c r="BH59" s="221"/>
    </row>
    <row r="60" spans="1:60" ht="15" thickBot="1" x14ac:dyDescent="0.25">
      <c r="A60" s="232" t="s">
        <v>127</v>
      </c>
      <c r="B60" s="231"/>
      <c r="C60" s="230"/>
      <c r="D60" s="229"/>
      <c r="E60" s="228"/>
      <c r="F60" s="226"/>
      <c r="G60" s="224"/>
      <c r="H60" s="223"/>
      <c r="I60" s="222">
        <f>I57</f>
        <v>17097.05</v>
      </c>
      <c r="J60" s="225"/>
      <c r="K60" s="224"/>
      <c r="L60" s="223"/>
      <c r="M60" s="222">
        <f>I60+M57</f>
        <v>18314.27</v>
      </c>
      <c r="N60" s="226"/>
      <c r="O60" s="224"/>
      <c r="P60" s="223"/>
      <c r="Q60" s="222">
        <f>M60+Q57</f>
        <v>41918.11</v>
      </c>
      <c r="R60" s="466"/>
      <c r="S60" s="226"/>
      <c r="T60" s="224"/>
      <c r="U60" s="223"/>
      <c r="V60" s="227">
        <f>Q60+V57</f>
        <v>41918.11</v>
      </c>
      <c r="W60" s="226"/>
      <c r="X60" s="224"/>
      <c r="Y60" s="223"/>
      <c r="Z60" s="222">
        <f>V60+Z57</f>
        <v>41918.11</v>
      </c>
      <c r="AA60" s="226"/>
      <c r="AB60" s="224"/>
      <c r="AC60" s="223"/>
      <c r="AD60" s="222">
        <f>Z60+AD57</f>
        <v>41918.11</v>
      </c>
      <c r="AE60" s="226"/>
      <c r="AF60" s="224"/>
      <c r="AG60" s="223"/>
      <c r="AH60" s="222">
        <f>AD60+AH57</f>
        <v>41918.11</v>
      </c>
      <c r="AI60" s="225"/>
      <c r="AJ60" s="224"/>
      <c r="AK60" s="223"/>
      <c r="AL60" s="222">
        <f>AH60+AL57</f>
        <v>41918.11</v>
      </c>
      <c r="AM60" s="225"/>
      <c r="AN60" s="224"/>
      <c r="AO60" s="223"/>
      <c r="AP60" s="222">
        <f>AL60+AP57</f>
        <v>41918.11</v>
      </c>
      <c r="AQ60" s="225"/>
      <c r="AR60" s="224"/>
      <c r="AS60" s="223"/>
      <c r="AT60" s="222">
        <f>AP60+AT57</f>
        <v>41918.11</v>
      </c>
      <c r="AU60" s="225"/>
      <c r="AV60" s="224"/>
      <c r="AW60" s="223"/>
      <c r="AX60" s="222">
        <f>AT60+AX57</f>
        <v>41918.11</v>
      </c>
      <c r="AY60" s="225"/>
      <c r="AZ60" s="224"/>
      <c r="BA60" s="223"/>
      <c r="BB60" s="222">
        <f>AX60+BB57</f>
        <v>41918.11</v>
      </c>
      <c r="BC60" s="221"/>
      <c r="BD60" s="221"/>
      <c r="BE60" s="221"/>
      <c r="BF60" s="221"/>
      <c r="BG60" s="221"/>
      <c r="BH60" s="221"/>
    </row>
    <row r="61" spans="1:60" x14ac:dyDescent="0.2">
      <c r="K61" s="221"/>
      <c r="L61" s="221"/>
      <c r="M61" s="221"/>
      <c r="O61" s="221"/>
      <c r="P61" s="221"/>
      <c r="Q61" s="221"/>
      <c r="R61" s="221"/>
      <c r="T61" s="221"/>
      <c r="U61" s="221"/>
      <c r="V61" s="221"/>
      <c r="X61" s="221"/>
      <c r="Y61" s="221"/>
      <c r="Z61" s="221"/>
      <c r="AB61" s="221"/>
      <c r="AC61" s="221"/>
      <c r="AD61" s="221"/>
      <c r="AF61" s="221"/>
      <c r="AG61" s="221"/>
      <c r="AH61" s="221"/>
      <c r="AJ61" s="221"/>
      <c r="AK61" s="221"/>
      <c r="AL61" s="221"/>
      <c r="AN61" s="221"/>
      <c r="AO61" s="221"/>
      <c r="AP61" s="221"/>
      <c r="AR61" s="221"/>
      <c r="AS61" s="221"/>
      <c r="AT61" s="221"/>
      <c r="AV61" s="221"/>
      <c r="AW61" s="221"/>
      <c r="AX61" s="221"/>
      <c r="AZ61" s="221"/>
      <c r="BA61" s="221"/>
      <c r="BB61" s="221"/>
      <c r="BC61" s="221"/>
      <c r="BD61" s="221"/>
    </row>
    <row r="62" spans="1:60" x14ac:dyDescent="0.2">
      <c r="I62" s="220"/>
      <c r="J62" s="220"/>
    </row>
  </sheetData>
  <mergeCells count="17">
    <mergeCell ref="R9:R10"/>
    <mergeCell ref="B9:B10"/>
    <mergeCell ref="C9:E9"/>
    <mergeCell ref="F9:I9"/>
    <mergeCell ref="J9:M9"/>
    <mergeCell ref="N9:Q9"/>
    <mergeCell ref="S9:V9"/>
    <mergeCell ref="AU9:AX9"/>
    <mergeCell ref="AY9:BB9"/>
    <mergeCell ref="BC9:BD9"/>
    <mergeCell ref="BE9:BH9"/>
    <mergeCell ref="W9:Z9"/>
    <mergeCell ref="AA9:AD9"/>
    <mergeCell ref="AE9:AH9"/>
    <mergeCell ref="AI9:AL9"/>
    <mergeCell ref="AM9:AP9"/>
    <mergeCell ref="AQ9:AT9"/>
  </mergeCells>
  <pageMargins left="0.7" right="0.7" top="0.75" bottom="0.75" header="0.3" footer="0.3"/>
  <pageSetup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35DF7-BE46-46E1-B8BA-92EA6D6B01A3}">
  <dimension ref="A6:BF22"/>
  <sheetViews>
    <sheetView zoomScale="90" zoomScaleNormal="90" workbookViewId="0">
      <pane xSplit="4" topLeftCell="E1" activePane="topRight" state="frozen"/>
      <selection pane="topRight" activeCell="J30" sqref="J30"/>
    </sheetView>
  </sheetViews>
  <sheetFormatPr defaultRowHeight="15" x14ac:dyDescent="0.25"/>
  <cols>
    <col min="1" max="1" width="62.140625" customWidth="1"/>
    <col min="2" max="2" width="12.7109375" bestFit="1" customWidth="1"/>
    <col min="3" max="3" width="12.42578125" customWidth="1"/>
    <col min="4" max="4" width="16.140625" bestFit="1" customWidth="1"/>
    <col min="5" max="6" width="14" customWidth="1"/>
    <col min="7" max="7" width="4.85546875" hidden="1" customWidth="1"/>
    <col min="8" max="10" width="14" customWidth="1"/>
    <col min="11" max="11" width="4.85546875" hidden="1" customWidth="1"/>
    <col min="12" max="12" width="14" customWidth="1"/>
    <col min="13" max="13" width="15.42578125" bestFit="1" customWidth="1"/>
    <col min="14" max="14" width="14" customWidth="1"/>
    <col min="15" max="15" width="4.85546875" hidden="1" customWidth="1"/>
    <col min="16" max="17" width="14" customWidth="1"/>
    <col min="18" max="18" width="16.140625" bestFit="1" customWidth="1"/>
    <col min="19" max="19" width="14" customWidth="1"/>
    <col min="20" max="20" width="4.85546875" hidden="1" customWidth="1"/>
    <col min="21" max="21" width="14" customWidth="1"/>
    <col min="22" max="22" width="15.42578125" bestFit="1" customWidth="1"/>
    <col min="23" max="23" width="14" customWidth="1"/>
    <col min="24" max="24" width="4.85546875" hidden="1" customWidth="1"/>
    <col min="25" max="27" width="14" customWidth="1"/>
    <col min="28" max="28" width="4.85546875" hidden="1" customWidth="1"/>
    <col min="29" max="31" width="14" customWidth="1"/>
    <col min="32" max="32" width="4.85546875" hidden="1" customWidth="1"/>
    <col min="33" max="33" width="14" customWidth="1"/>
    <col min="34" max="34" width="15.5703125" bestFit="1" customWidth="1"/>
    <col min="35" max="35" width="14" customWidth="1"/>
    <col min="36" max="36" width="4.85546875" hidden="1" customWidth="1"/>
    <col min="37" max="39" width="14" customWidth="1"/>
    <col min="40" max="40" width="4.85546875" hidden="1" customWidth="1"/>
    <col min="41" max="43" width="14" customWidth="1"/>
    <col min="44" max="44" width="4.85546875" hidden="1" customWidth="1"/>
    <col min="45" max="47" width="14" customWidth="1"/>
    <col min="48" max="48" width="4.85546875" hidden="1" customWidth="1"/>
    <col min="49" max="51" width="14" customWidth="1"/>
    <col min="52" max="52" width="4.85546875" hidden="1" customWidth="1"/>
    <col min="53" max="55" width="14" customWidth="1"/>
    <col min="56" max="56" width="15.85546875" bestFit="1" customWidth="1"/>
    <col min="57" max="58" width="14" customWidth="1"/>
  </cols>
  <sheetData>
    <row r="6" spans="1:58" ht="15.75" x14ac:dyDescent="0.25">
      <c r="A6" s="456" t="s">
        <v>3</v>
      </c>
      <c r="B6" s="456"/>
      <c r="C6" s="456"/>
      <c r="D6" s="456"/>
      <c r="E6" s="456"/>
      <c r="F6" s="456"/>
      <c r="G6" s="456"/>
      <c r="H6" s="456"/>
    </row>
    <row r="7" spans="1:58" ht="31.5" x14ac:dyDescent="0.25">
      <c r="A7" s="434" t="s">
        <v>203</v>
      </c>
      <c r="B7" s="457"/>
      <c r="C7" s="457"/>
      <c r="D7" s="457"/>
      <c r="E7" s="457"/>
      <c r="F7" s="457"/>
      <c r="G7" s="457"/>
      <c r="H7" s="457"/>
    </row>
    <row r="8" spans="1:58" ht="15.75" thickBot="1" x14ac:dyDescent="0.3"/>
    <row r="9" spans="1:58" ht="15.75" customHeight="1" thickBot="1" x14ac:dyDescent="0.3">
      <c r="A9" s="433"/>
      <c r="B9" s="432"/>
      <c r="C9" s="432"/>
      <c r="D9" s="97"/>
      <c r="E9" s="604" t="s">
        <v>143</v>
      </c>
      <c r="F9" s="605"/>
      <c r="G9" s="605"/>
      <c r="H9" s="606"/>
      <c r="I9" s="593" t="s">
        <v>144</v>
      </c>
      <c r="J9" s="594"/>
      <c r="K9" s="594"/>
      <c r="L9" s="595"/>
      <c r="M9" s="604" t="s">
        <v>145</v>
      </c>
      <c r="N9" s="605"/>
      <c r="O9" s="605"/>
      <c r="P9" s="606"/>
      <c r="Q9" s="607" t="s">
        <v>219</v>
      </c>
      <c r="R9" s="593" t="s">
        <v>146</v>
      </c>
      <c r="S9" s="594"/>
      <c r="T9" s="594"/>
      <c r="U9" s="595"/>
      <c r="V9" s="604" t="s">
        <v>147</v>
      </c>
      <c r="W9" s="605"/>
      <c r="X9" s="605"/>
      <c r="Y9" s="606"/>
      <c r="Z9" s="593" t="s">
        <v>148</v>
      </c>
      <c r="AA9" s="594"/>
      <c r="AB9" s="594"/>
      <c r="AC9" s="595"/>
      <c r="AD9" s="604" t="s">
        <v>149</v>
      </c>
      <c r="AE9" s="605"/>
      <c r="AF9" s="605"/>
      <c r="AG9" s="606"/>
      <c r="AH9" s="593" t="s">
        <v>150</v>
      </c>
      <c r="AI9" s="594"/>
      <c r="AJ9" s="594"/>
      <c r="AK9" s="595"/>
      <c r="AL9" s="604" t="s">
        <v>151</v>
      </c>
      <c r="AM9" s="605"/>
      <c r="AN9" s="605"/>
      <c r="AO9" s="606"/>
      <c r="AP9" s="593" t="s">
        <v>152</v>
      </c>
      <c r="AQ9" s="594"/>
      <c r="AR9" s="594"/>
      <c r="AS9" s="595"/>
      <c r="AT9" s="604" t="s">
        <v>153</v>
      </c>
      <c r="AU9" s="605"/>
      <c r="AV9" s="605"/>
      <c r="AW9" s="606"/>
      <c r="AX9" s="593" t="s">
        <v>154</v>
      </c>
      <c r="AY9" s="594"/>
      <c r="AZ9" s="594"/>
      <c r="BA9" s="595"/>
      <c r="BB9" s="593" t="s">
        <v>156</v>
      </c>
      <c r="BC9" s="595"/>
      <c r="BD9" s="604" t="s">
        <v>37</v>
      </c>
      <c r="BE9" s="605"/>
      <c r="BF9" s="606"/>
    </row>
    <row r="10" spans="1:58" ht="60.75" thickBot="1" x14ac:dyDescent="0.3">
      <c r="A10" s="431" t="s">
        <v>202</v>
      </c>
      <c r="B10" s="430" t="s">
        <v>201</v>
      </c>
      <c r="C10" s="429" t="s">
        <v>200</v>
      </c>
      <c r="D10" s="429" t="s">
        <v>199</v>
      </c>
      <c r="E10" s="428" t="s">
        <v>19</v>
      </c>
      <c r="F10" s="427" t="s">
        <v>35</v>
      </c>
      <c r="G10" s="423"/>
      <c r="H10" s="422" t="s">
        <v>36</v>
      </c>
      <c r="I10" s="424" t="s">
        <v>19</v>
      </c>
      <c r="J10" s="427" t="s">
        <v>35</v>
      </c>
      <c r="K10" s="423"/>
      <c r="L10" s="422" t="s">
        <v>36</v>
      </c>
      <c r="M10" s="424" t="s">
        <v>19</v>
      </c>
      <c r="N10" s="427" t="s">
        <v>35</v>
      </c>
      <c r="O10" s="423"/>
      <c r="P10" s="422" t="s">
        <v>36</v>
      </c>
      <c r="Q10" s="608"/>
      <c r="R10" s="424" t="s">
        <v>19</v>
      </c>
      <c r="S10" s="427" t="s">
        <v>35</v>
      </c>
      <c r="T10" s="423"/>
      <c r="U10" s="422" t="s">
        <v>36</v>
      </c>
      <c r="V10" s="424" t="s">
        <v>19</v>
      </c>
      <c r="W10" s="427" t="s">
        <v>35</v>
      </c>
      <c r="X10" s="423"/>
      <c r="Y10" s="422" t="s">
        <v>36</v>
      </c>
      <c r="Z10" s="424" t="s">
        <v>19</v>
      </c>
      <c r="AA10" s="427" t="s">
        <v>35</v>
      </c>
      <c r="AB10" s="423"/>
      <c r="AC10" s="422" t="s">
        <v>36</v>
      </c>
      <c r="AD10" s="424" t="s">
        <v>19</v>
      </c>
      <c r="AE10" s="427" t="s">
        <v>35</v>
      </c>
      <c r="AF10" s="423"/>
      <c r="AG10" s="422" t="s">
        <v>36</v>
      </c>
      <c r="AH10" s="424" t="s">
        <v>19</v>
      </c>
      <c r="AI10" s="427" t="s">
        <v>35</v>
      </c>
      <c r="AJ10" s="423"/>
      <c r="AK10" s="422" t="s">
        <v>36</v>
      </c>
      <c r="AL10" s="424" t="s">
        <v>19</v>
      </c>
      <c r="AM10" s="427" t="s">
        <v>35</v>
      </c>
      <c r="AN10" s="423"/>
      <c r="AO10" s="422" t="s">
        <v>36</v>
      </c>
      <c r="AP10" s="424" t="s">
        <v>19</v>
      </c>
      <c r="AQ10" s="427" t="s">
        <v>35</v>
      </c>
      <c r="AR10" s="423"/>
      <c r="AS10" s="422" t="s">
        <v>36</v>
      </c>
      <c r="AT10" s="424" t="s">
        <v>19</v>
      </c>
      <c r="AU10" s="427" t="s">
        <v>35</v>
      </c>
      <c r="AV10" s="423"/>
      <c r="AW10" s="422" t="s">
        <v>36</v>
      </c>
      <c r="AX10" s="424" t="s">
        <v>19</v>
      </c>
      <c r="AY10" s="427" t="s">
        <v>35</v>
      </c>
      <c r="AZ10" s="423"/>
      <c r="BA10" s="422" t="s">
        <v>36</v>
      </c>
      <c r="BB10" s="426" t="s">
        <v>35</v>
      </c>
      <c r="BC10" s="425" t="s">
        <v>36</v>
      </c>
      <c r="BD10" s="424" t="s">
        <v>88</v>
      </c>
      <c r="BE10" s="423" t="s">
        <v>126</v>
      </c>
      <c r="BF10" s="422" t="s">
        <v>110</v>
      </c>
    </row>
    <row r="11" spans="1:58" x14ac:dyDescent="0.25">
      <c r="A11" s="421" t="s">
        <v>198</v>
      </c>
      <c r="B11" s="420" t="e">
        <f>SUM(#REF!)</f>
        <v>#REF!</v>
      </c>
      <c r="C11" s="419"/>
      <c r="D11" s="418">
        <f>SUM(D12:D17)</f>
        <v>2750000</v>
      </c>
      <c r="E11" s="416">
        <f>SUM(E12:E17)</f>
        <v>0</v>
      </c>
      <c r="F11" s="415">
        <f>SUM(F12:F17)</f>
        <v>0</v>
      </c>
      <c r="G11" s="417"/>
      <c r="H11" s="414">
        <f>SUM(H12:H17)</f>
        <v>0</v>
      </c>
      <c r="I11" s="416">
        <f>SUM(I12:I17)</f>
        <v>0</v>
      </c>
      <c r="J11" s="415">
        <f>SUM(J12:J17)</f>
        <v>0</v>
      </c>
      <c r="K11" s="417"/>
      <c r="L11" s="414">
        <f>SUM(L12:L17)</f>
        <v>0</v>
      </c>
      <c r="M11" s="416">
        <f>SUM(M12:M17)</f>
        <v>275000</v>
      </c>
      <c r="N11" s="415">
        <f>SUM(N12:N17)</f>
        <v>0</v>
      </c>
      <c r="O11" s="417"/>
      <c r="P11" s="414">
        <f>SUM(P12:P17)</f>
        <v>0</v>
      </c>
      <c r="Q11" s="469">
        <f>SUM(Q12:Q17)</f>
        <v>-275000</v>
      </c>
      <c r="R11" s="416">
        <f>SUM(R12:R17)</f>
        <v>0</v>
      </c>
      <c r="S11" s="415">
        <f>SUM(S12:S17)</f>
        <v>0</v>
      </c>
      <c r="T11" s="417"/>
      <c r="U11" s="414">
        <f>SUM(U12:U17)</f>
        <v>0</v>
      </c>
      <c r="V11" s="416">
        <f>SUM(V12:V17)</f>
        <v>275000</v>
      </c>
      <c r="W11" s="415">
        <f>SUM(W12:W17)</f>
        <v>0</v>
      </c>
      <c r="X11" s="417"/>
      <c r="Y11" s="414">
        <f>SUM(Y12:Y17)</f>
        <v>0</v>
      </c>
      <c r="Z11" s="416">
        <f>SUM(Z12:Z17)</f>
        <v>550000</v>
      </c>
      <c r="AA11" s="415">
        <f>SUM(AA12:AA17)</f>
        <v>0</v>
      </c>
      <c r="AB11" s="417"/>
      <c r="AC11" s="414">
        <f>SUM(AC12:AC17)</f>
        <v>0</v>
      </c>
      <c r="AD11" s="416">
        <f>SUM(AD12:AD17)</f>
        <v>687500</v>
      </c>
      <c r="AE11" s="415">
        <f>SUM(AE12:AE17)</f>
        <v>0</v>
      </c>
      <c r="AF11" s="417"/>
      <c r="AG11" s="414">
        <f>SUM(AG12:AG17)</f>
        <v>0</v>
      </c>
      <c r="AH11" s="416">
        <f>SUM(AH12:AH17)</f>
        <v>687500</v>
      </c>
      <c r="AI11" s="415">
        <f>SUM(AI12:AI17)</f>
        <v>0</v>
      </c>
      <c r="AJ11" s="417"/>
      <c r="AK11" s="414">
        <f>SUM(AK12:AK17)</f>
        <v>0</v>
      </c>
      <c r="AL11" s="416">
        <f>SUM(AL12:AL17)</f>
        <v>0</v>
      </c>
      <c r="AM11" s="415">
        <f>SUM(AM12:AM17)</f>
        <v>0</v>
      </c>
      <c r="AN11" s="417"/>
      <c r="AO11" s="414">
        <f>SUM(AO12:AO17)</f>
        <v>0</v>
      </c>
      <c r="AP11" s="416">
        <f>SUM(AP12:AP17)</f>
        <v>275000</v>
      </c>
      <c r="AQ11" s="415">
        <f>SUM(AQ12:AQ17)</f>
        <v>0</v>
      </c>
      <c r="AR11" s="417"/>
      <c r="AS11" s="414">
        <f>SUM(AS12:AS17)</f>
        <v>0</v>
      </c>
      <c r="AT11" s="416">
        <f>SUM(AT12:AT17)</f>
        <v>275000</v>
      </c>
      <c r="AU11" s="415">
        <f>SUM(AU12:AU17)</f>
        <v>0</v>
      </c>
      <c r="AV11" s="417"/>
      <c r="AW11" s="414">
        <f>SUM(AW12:AW17)</f>
        <v>0</v>
      </c>
      <c r="AX11" s="416">
        <f>SUM(AX12:AX17)</f>
        <v>0</v>
      </c>
      <c r="AY11" s="415">
        <f>SUM(AY12:AY17)</f>
        <v>0</v>
      </c>
      <c r="AZ11" s="417"/>
      <c r="BA11" s="414">
        <f>SUM(BA12:BA17)</f>
        <v>0</v>
      </c>
      <c r="BB11" s="415" t="e">
        <f>SUM(#REF!)</f>
        <v>#REF!</v>
      </c>
      <c r="BC11" s="414" t="e">
        <f>SUM(#REF!)</f>
        <v>#REF!</v>
      </c>
      <c r="BD11" s="416">
        <f>SUM(BD12:BD17)</f>
        <v>0</v>
      </c>
      <c r="BE11" s="415" t="e">
        <f>SUM(#REF!)</f>
        <v>#REF!</v>
      </c>
      <c r="BF11" s="414" t="e">
        <f>SUM(#REF!)</f>
        <v>#REF!</v>
      </c>
    </row>
    <row r="12" spans="1:58" x14ac:dyDescent="0.25">
      <c r="A12" s="413" t="s">
        <v>197</v>
      </c>
      <c r="B12" s="407"/>
      <c r="C12" s="406"/>
      <c r="D12" s="408">
        <f>(E12+I12+M12+R12+V12+Z12+AD12+AH12+AL12+AP12+AT12+AX12)+Q12</f>
        <v>275000</v>
      </c>
      <c r="E12" s="405"/>
      <c r="F12" s="410"/>
      <c r="G12" s="412"/>
      <c r="H12" s="411"/>
      <c r="I12" s="405"/>
      <c r="J12" s="409"/>
      <c r="K12" s="412"/>
      <c r="L12" s="411"/>
      <c r="M12" s="405">
        <v>275000</v>
      </c>
      <c r="N12" s="409"/>
      <c r="O12" s="412"/>
      <c r="P12" s="411"/>
      <c r="Q12" s="463">
        <v>-275000</v>
      </c>
      <c r="R12" s="405"/>
      <c r="S12" s="409"/>
      <c r="T12" s="412"/>
      <c r="U12" s="411"/>
      <c r="V12" s="405">
        <v>275000</v>
      </c>
      <c r="W12" s="409"/>
      <c r="X12" s="412"/>
      <c r="Y12" s="411"/>
      <c r="Z12" s="405"/>
      <c r="AA12" s="409"/>
      <c r="AB12" s="412"/>
      <c r="AC12" s="411"/>
      <c r="AD12" s="405"/>
      <c r="AE12" s="409"/>
      <c r="AF12" s="412"/>
      <c r="AG12" s="411"/>
      <c r="AH12" s="405"/>
      <c r="AI12" s="409"/>
      <c r="AJ12" s="412"/>
      <c r="AK12" s="411"/>
      <c r="AL12" s="405"/>
      <c r="AM12" s="409"/>
      <c r="AN12" s="412"/>
      <c r="AO12" s="411"/>
      <c r="AP12" s="405"/>
      <c r="AQ12" s="409"/>
      <c r="AR12" s="412"/>
      <c r="AS12" s="411"/>
      <c r="AT12" s="405"/>
      <c r="AU12" s="409"/>
      <c r="AV12" s="412"/>
      <c r="AW12" s="411"/>
      <c r="AX12" s="405"/>
      <c r="AY12" s="409"/>
      <c r="AZ12" s="412"/>
      <c r="BA12" s="411"/>
      <c r="BB12" s="404"/>
      <c r="BC12" s="403"/>
      <c r="BD12" s="404">
        <v>0</v>
      </c>
      <c r="BE12" s="404">
        <v>0</v>
      </c>
      <c r="BF12" s="404">
        <v>0</v>
      </c>
    </row>
    <row r="13" spans="1:58" x14ac:dyDescent="0.25">
      <c r="A13" s="413" t="s">
        <v>196</v>
      </c>
      <c r="B13" s="407"/>
      <c r="C13" s="406"/>
      <c r="D13" s="408">
        <f t="shared" ref="D13:D17" si="0">(E13+I13+M13+R13+V13+Z13+AD13+AH13+AL13+AP13+AT13+AX13)+Q13</f>
        <v>550000</v>
      </c>
      <c r="E13" s="405"/>
      <c r="F13" s="410"/>
      <c r="G13" s="412"/>
      <c r="H13" s="411"/>
      <c r="I13" s="405"/>
      <c r="J13" s="409"/>
      <c r="K13" s="412"/>
      <c r="L13" s="411"/>
      <c r="M13" s="405"/>
      <c r="N13" s="409"/>
      <c r="O13" s="412"/>
      <c r="P13" s="411"/>
      <c r="Q13" s="463">
        <v>0</v>
      </c>
      <c r="R13" s="405"/>
      <c r="S13" s="409"/>
      <c r="T13" s="412"/>
      <c r="U13" s="411"/>
      <c r="V13" s="405"/>
      <c r="W13" s="409"/>
      <c r="X13" s="412"/>
      <c r="Y13" s="411"/>
      <c r="Z13" s="405">
        <v>550000</v>
      </c>
      <c r="AA13" s="409"/>
      <c r="AB13" s="412"/>
      <c r="AC13" s="411"/>
      <c r="AD13" s="405"/>
      <c r="AE13" s="409"/>
      <c r="AF13" s="412"/>
      <c r="AG13" s="411"/>
      <c r="AH13" s="405"/>
      <c r="AI13" s="409"/>
      <c r="AJ13" s="412"/>
      <c r="AK13" s="411"/>
      <c r="AL13" s="405"/>
      <c r="AM13" s="409"/>
      <c r="AN13" s="412"/>
      <c r="AO13" s="411"/>
      <c r="AP13" s="405"/>
      <c r="AQ13" s="409"/>
      <c r="AR13" s="412"/>
      <c r="AS13" s="411"/>
      <c r="AT13" s="405"/>
      <c r="AU13" s="409"/>
      <c r="AV13" s="412"/>
      <c r="AW13" s="411"/>
      <c r="AX13" s="405"/>
      <c r="AY13" s="409"/>
      <c r="AZ13" s="412"/>
      <c r="BA13" s="411"/>
      <c r="BB13" s="404"/>
      <c r="BC13" s="403"/>
      <c r="BD13" s="404">
        <v>0</v>
      </c>
      <c r="BE13" s="404">
        <v>0</v>
      </c>
      <c r="BF13" s="404">
        <v>0</v>
      </c>
    </row>
    <row r="14" spans="1:58" x14ac:dyDescent="0.25">
      <c r="A14" s="470" t="s">
        <v>225</v>
      </c>
      <c r="B14" s="407"/>
      <c r="C14" s="406"/>
      <c r="D14" s="408">
        <f t="shared" si="0"/>
        <v>687500</v>
      </c>
      <c r="E14" s="405"/>
      <c r="F14" s="410"/>
      <c r="G14" s="412"/>
      <c r="H14" s="411"/>
      <c r="I14" s="405"/>
      <c r="J14" s="409"/>
      <c r="K14" s="412"/>
      <c r="L14" s="411"/>
      <c r="M14" s="405"/>
      <c r="N14" s="409"/>
      <c r="O14" s="412"/>
      <c r="P14" s="411"/>
      <c r="Q14" s="463"/>
      <c r="R14" s="405"/>
      <c r="S14" s="409"/>
      <c r="T14" s="412"/>
      <c r="U14" s="411"/>
      <c r="V14" s="405"/>
      <c r="W14" s="409"/>
      <c r="X14" s="412"/>
      <c r="Y14" s="411"/>
      <c r="Z14" s="405"/>
      <c r="AA14" s="409"/>
      <c r="AB14" s="412"/>
      <c r="AC14" s="411"/>
      <c r="AD14" s="405">
        <v>687500</v>
      </c>
      <c r="AE14" s="409"/>
      <c r="AF14" s="412"/>
      <c r="AG14" s="411"/>
      <c r="AH14" s="405"/>
      <c r="AI14" s="409"/>
      <c r="AJ14" s="412"/>
      <c r="AK14" s="411"/>
      <c r="AL14" s="405"/>
      <c r="AM14" s="409"/>
      <c r="AN14" s="412"/>
      <c r="AO14" s="411"/>
      <c r="AP14" s="405"/>
      <c r="AQ14" s="409"/>
      <c r="AR14" s="412"/>
      <c r="AS14" s="411"/>
      <c r="AT14" s="405"/>
      <c r="AU14" s="409"/>
      <c r="AV14" s="412"/>
      <c r="AW14" s="411"/>
      <c r="AX14" s="405"/>
      <c r="AY14" s="409"/>
      <c r="AZ14" s="412"/>
      <c r="BA14" s="411"/>
      <c r="BB14" s="404"/>
      <c r="BC14" s="403"/>
      <c r="BD14" s="404">
        <v>0</v>
      </c>
      <c r="BE14" s="404"/>
      <c r="BF14" s="404"/>
    </row>
    <row r="15" spans="1:58" ht="38.25" x14ac:dyDescent="0.25">
      <c r="A15" s="413" t="s">
        <v>223</v>
      </c>
      <c r="B15" s="407"/>
      <c r="C15" s="406"/>
      <c r="D15" s="408">
        <f t="shared" si="0"/>
        <v>687500</v>
      </c>
      <c r="E15" s="405"/>
      <c r="F15" s="410"/>
      <c r="G15" s="412"/>
      <c r="H15" s="411"/>
      <c r="I15" s="405"/>
      <c r="J15" s="409"/>
      <c r="K15" s="412"/>
      <c r="L15" s="411"/>
      <c r="M15" s="405"/>
      <c r="N15" s="409"/>
      <c r="O15" s="412"/>
      <c r="P15" s="411"/>
      <c r="Q15" s="463">
        <v>0</v>
      </c>
      <c r="R15" s="405"/>
      <c r="S15" s="409"/>
      <c r="T15" s="412"/>
      <c r="U15" s="411"/>
      <c r="V15" s="405"/>
      <c r="W15" s="409"/>
      <c r="X15" s="412"/>
      <c r="Y15" s="411"/>
      <c r="Z15" s="405"/>
      <c r="AA15" s="409"/>
      <c r="AB15" s="412"/>
      <c r="AC15" s="411"/>
      <c r="AD15" s="405"/>
      <c r="AE15" s="409"/>
      <c r="AF15" s="412"/>
      <c r="AG15" s="411"/>
      <c r="AH15" s="405">
        <v>687500</v>
      </c>
      <c r="AI15" s="409"/>
      <c r="AJ15" s="412"/>
      <c r="AK15" s="411"/>
      <c r="AL15" s="405"/>
      <c r="AM15" s="409"/>
      <c r="AN15" s="412"/>
      <c r="AO15" s="411"/>
      <c r="AP15" s="405"/>
      <c r="AQ15" s="409"/>
      <c r="AR15" s="412"/>
      <c r="AS15" s="411"/>
      <c r="AT15" s="405"/>
      <c r="AU15" s="409"/>
      <c r="AV15" s="412"/>
      <c r="AW15" s="411"/>
      <c r="AX15" s="405"/>
      <c r="AY15" s="409"/>
      <c r="AZ15" s="412"/>
      <c r="BA15" s="411"/>
      <c r="BB15" s="404"/>
      <c r="BC15" s="403"/>
      <c r="BD15" s="404">
        <v>0</v>
      </c>
      <c r="BE15" s="404">
        <v>0</v>
      </c>
      <c r="BF15" s="404">
        <v>0</v>
      </c>
    </row>
    <row r="16" spans="1:58" ht="25.5" x14ac:dyDescent="0.25">
      <c r="A16" s="413" t="s">
        <v>222</v>
      </c>
      <c r="B16" s="407"/>
      <c r="C16" s="406"/>
      <c r="D16" s="408">
        <f t="shared" si="0"/>
        <v>275000</v>
      </c>
      <c r="E16" s="405"/>
      <c r="F16" s="410"/>
      <c r="G16" s="412"/>
      <c r="H16" s="411"/>
      <c r="I16" s="405"/>
      <c r="J16" s="409"/>
      <c r="K16" s="412"/>
      <c r="L16" s="411"/>
      <c r="M16" s="405"/>
      <c r="N16" s="409"/>
      <c r="O16" s="412"/>
      <c r="P16" s="411"/>
      <c r="Q16" s="463">
        <v>0</v>
      </c>
      <c r="R16" s="405"/>
      <c r="S16" s="409"/>
      <c r="T16" s="412"/>
      <c r="U16" s="411"/>
      <c r="V16" s="405"/>
      <c r="W16" s="409"/>
      <c r="X16" s="412"/>
      <c r="Y16" s="411"/>
      <c r="Z16" s="405"/>
      <c r="AA16" s="409"/>
      <c r="AB16" s="412"/>
      <c r="AC16" s="411"/>
      <c r="AD16" s="405"/>
      <c r="AE16" s="409"/>
      <c r="AF16" s="412"/>
      <c r="AG16" s="411"/>
      <c r="AH16" s="405"/>
      <c r="AI16" s="409"/>
      <c r="AJ16" s="412"/>
      <c r="AK16" s="411"/>
      <c r="AL16" s="405"/>
      <c r="AM16" s="409"/>
      <c r="AN16" s="412"/>
      <c r="AO16" s="411"/>
      <c r="AP16" s="405">
        <v>275000</v>
      </c>
      <c r="AQ16" s="409"/>
      <c r="AR16" s="412"/>
      <c r="AS16" s="411"/>
      <c r="AT16" s="405"/>
      <c r="AU16" s="409"/>
      <c r="AV16" s="412"/>
      <c r="AW16" s="411"/>
      <c r="AX16" s="405"/>
      <c r="AY16" s="409"/>
      <c r="AZ16" s="412"/>
      <c r="BA16" s="411"/>
      <c r="BB16" s="404"/>
      <c r="BC16" s="403"/>
      <c r="BD16" s="404">
        <v>0</v>
      </c>
      <c r="BE16" s="404">
        <v>0</v>
      </c>
      <c r="BF16" s="404">
        <v>0</v>
      </c>
    </row>
    <row r="17" spans="1:58" ht="15.75" thickBot="1" x14ac:dyDescent="0.3">
      <c r="A17" s="413" t="s">
        <v>221</v>
      </c>
      <c r="B17" s="407"/>
      <c r="C17" s="406"/>
      <c r="D17" s="408">
        <f t="shared" si="0"/>
        <v>275000</v>
      </c>
      <c r="E17" s="405"/>
      <c r="F17" s="410"/>
      <c r="G17" s="412"/>
      <c r="H17" s="411"/>
      <c r="I17" s="405"/>
      <c r="J17" s="409"/>
      <c r="K17" s="412"/>
      <c r="L17" s="411"/>
      <c r="M17" s="405"/>
      <c r="N17" s="409"/>
      <c r="O17" s="412"/>
      <c r="P17" s="411"/>
      <c r="Q17" s="463">
        <v>0</v>
      </c>
      <c r="R17" s="405"/>
      <c r="S17" s="409"/>
      <c r="T17" s="412"/>
      <c r="U17" s="411"/>
      <c r="V17" s="405"/>
      <c r="W17" s="409"/>
      <c r="X17" s="412"/>
      <c r="Y17" s="411"/>
      <c r="Z17" s="405"/>
      <c r="AA17" s="409"/>
      <c r="AB17" s="412"/>
      <c r="AC17" s="411"/>
      <c r="AD17" s="405"/>
      <c r="AE17" s="409"/>
      <c r="AF17" s="412"/>
      <c r="AG17" s="411"/>
      <c r="AH17" s="405"/>
      <c r="AI17" s="409"/>
      <c r="AJ17" s="412"/>
      <c r="AK17" s="411"/>
      <c r="AL17" s="405"/>
      <c r="AM17" s="409"/>
      <c r="AN17" s="412"/>
      <c r="AO17" s="411"/>
      <c r="AP17" s="405"/>
      <c r="AQ17" s="409"/>
      <c r="AR17" s="412"/>
      <c r="AS17" s="411"/>
      <c r="AT17" s="405">
        <v>275000</v>
      </c>
      <c r="AU17" s="409"/>
      <c r="AV17" s="412"/>
      <c r="AW17" s="411"/>
      <c r="AX17" s="405"/>
      <c r="AY17" s="409"/>
      <c r="AZ17" s="412"/>
      <c r="BA17" s="411"/>
      <c r="BB17" s="404"/>
      <c r="BC17" s="403"/>
      <c r="BD17" s="404">
        <v>0</v>
      </c>
      <c r="BE17" s="404">
        <v>0</v>
      </c>
      <c r="BF17" s="404">
        <v>0</v>
      </c>
    </row>
    <row r="18" spans="1:58" ht="15.75" thickBot="1" x14ac:dyDescent="0.3">
      <c r="A18" s="402" t="s">
        <v>37</v>
      </c>
      <c r="B18" s="400"/>
      <c r="C18" s="401"/>
      <c r="D18" s="400">
        <f>SUM(D11)</f>
        <v>2750000</v>
      </c>
      <c r="E18" s="394">
        <f>SUM(E12:E17)</f>
        <v>0</v>
      </c>
      <c r="F18" s="399">
        <f>SUM(F12:F17)</f>
        <v>0</v>
      </c>
      <c r="G18" s="398"/>
      <c r="H18" s="397">
        <f>SUM(H12:H17)</f>
        <v>0</v>
      </c>
      <c r="I18" s="394">
        <f>SUM(I12:I17)</f>
        <v>0</v>
      </c>
      <c r="J18" s="399">
        <f>SUM(J12:J17)</f>
        <v>0</v>
      </c>
      <c r="K18" s="398"/>
      <c r="L18" s="397">
        <f>SUM(L12:L17)</f>
        <v>0</v>
      </c>
      <c r="M18" s="394">
        <f>SUM(M12:M17)</f>
        <v>275000</v>
      </c>
      <c r="N18" s="399">
        <f>SUM(N12:N17)</f>
        <v>0</v>
      </c>
      <c r="O18" s="398"/>
      <c r="P18" s="397">
        <f>SUM(P12:P17)</f>
        <v>0</v>
      </c>
      <c r="Q18" s="469">
        <f>SUM(Q12:Q17)</f>
        <v>-275000</v>
      </c>
      <c r="R18" s="394">
        <f>SUM(R12:R17)</f>
        <v>0</v>
      </c>
      <c r="S18" s="399">
        <f>SUM(S12:S17)</f>
        <v>0</v>
      </c>
      <c r="T18" s="398"/>
      <c r="U18" s="397">
        <f>SUM(U12:U17)</f>
        <v>0</v>
      </c>
      <c r="V18" s="394">
        <f>SUM(V12:V17)</f>
        <v>275000</v>
      </c>
      <c r="W18" s="399">
        <f>SUM(W12:W17)</f>
        <v>0</v>
      </c>
      <c r="X18" s="398"/>
      <c r="Y18" s="397">
        <f>SUM(Y12:Y17)</f>
        <v>0</v>
      </c>
      <c r="Z18" s="394">
        <f>SUM(Z12:Z17)</f>
        <v>550000</v>
      </c>
      <c r="AA18" s="399">
        <f>SUM(AA12:AA17)</f>
        <v>0</v>
      </c>
      <c r="AB18" s="398"/>
      <c r="AC18" s="397">
        <f>SUM(AC12:AC17)</f>
        <v>0</v>
      </c>
      <c r="AD18" s="394">
        <f>SUM(AD12:AD17)</f>
        <v>687500</v>
      </c>
      <c r="AE18" s="399">
        <f>SUM(AE12:AE17)</f>
        <v>0</v>
      </c>
      <c r="AF18" s="398"/>
      <c r="AG18" s="397">
        <f>SUM(AG12:AG17)</f>
        <v>0</v>
      </c>
      <c r="AH18" s="394">
        <f>SUM(AH12:AH17)</f>
        <v>687500</v>
      </c>
      <c r="AI18" s="399">
        <f>SUM(AI12:AI17)</f>
        <v>0</v>
      </c>
      <c r="AJ18" s="398"/>
      <c r="AK18" s="397">
        <f>SUM(AK12:AK17)</f>
        <v>0</v>
      </c>
      <c r="AL18" s="394">
        <f>SUM(AL12:AL17)</f>
        <v>0</v>
      </c>
      <c r="AM18" s="399">
        <f>SUM(AM12:AM17)</f>
        <v>0</v>
      </c>
      <c r="AN18" s="398"/>
      <c r="AO18" s="397">
        <f>SUM(AO12:AO17)</f>
        <v>0</v>
      </c>
      <c r="AP18" s="394">
        <f>SUM(AP12:AP17)</f>
        <v>275000</v>
      </c>
      <c r="AQ18" s="399">
        <f>SUM(AQ12:AQ17)</f>
        <v>0</v>
      </c>
      <c r="AR18" s="398"/>
      <c r="AS18" s="397">
        <f>SUM(AS12:AS17)</f>
        <v>0</v>
      </c>
      <c r="AT18" s="394">
        <f>SUM(AT12:AT17)</f>
        <v>275000</v>
      </c>
      <c r="AU18" s="399">
        <f>SUM(AU12:AU17)</f>
        <v>0</v>
      </c>
      <c r="AV18" s="398"/>
      <c r="AW18" s="397">
        <f>SUM(AW12:AW17)</f>
        <v>0</v>
      </c>
      <c r="AX18" s="394">
        <f>SUM(AX12:AX17)</f>
        <v>0</v>
      </c>
      <c r="AY18" s="399">
        <f>SUM(AY12:AY17)</f>
        <v>0</v>
      </c>
      <c r="AZ18" s="398"/>
      <c r="BA18" s="397">
        <f t="shared" ref="BA18:BF18" si="1">SUM(BA12:BA17)</f>
        <v>0</v>
      </c>
      <c r="BB18" s="396">
        <f t="shared" si="1"/>
        <v>0</v>
      </c>
      <c r="BC18" s="395">
        <f t="shared" si="1"/>
        <v>0</v>
      </c>
      <c r="BD18" s="394">
        <f t="shared" si="1"/>
        <v>0</v>
      </c>
      <c r="BE18" s="393">
        <f t="shared" si="1"/>
        <v>0</v>
      </c>
      <c r="BF18" s="392">
        <f t="shared" si="1"/>
        <v>0</v>
      </c>
    </row>
    <row r="19" spans="1:58" ht="15.75" thickBot="1" x14ac:dyDescent="0.3">
      <c r="A19" s="391" t="s">
        <v>88</v>
      </c>
      <c r="B19" s="389"/>
      <c r="C19" s="390"/>
      <c r="D19" s="389"/>
      <c r="E19" s="388">
        <f>E18</f>
        <v>0</v>
      </c>
      <c r="F19" s="385"/>
      <c r="G19" s="387"/>
      <c r="H19" s="386"/>
      <c r="I19" s="388">
        <f>E19+I18</f>
        <v>0</v>
      </c>
      <c r="J19" s="385"/>
      <c r="K19" s="387"/>
      <c r="L19" s="386"/>
      <c r="M19" s="388">
        <f>I19+M18</f>
        <v>275000</v>
      </c>
      <c r="N19" s="385"/>
      <c r="O19" s="387"/>
      <c r="P19" s="386"/>
      <c r="Q19" s="467">
        <f>M19+Q18</f>
        <v>0</v>
      </c>
      <c r="R19" s="388">
        <f>Q19+R18</f>
        <v>0</v>
      </c>
      <c r="S19" s="385"/>
      <c r="T19" s="387"/>
      <c r="U19" s="386"/>
      <c r="V19" s="388">
        <f>R19+V18</f>
        <v>275000</v>
      </c>
      <c r="W19" s="385"/>
      <c r="X19" s="387"/>
      <c r="Y19" s="386"/>
      <c r="Z19" s="388">
        <f>V19+Z18</f>
        <v>825000</v>
      </c>
      <c r="AA19" s="385"/>
      <c r="AB19" s="387"/>
      <c r="AC19" s="386"/>
      <c r="AD19" s="388">
        <f>Z19+AD18</f>
        <v>1512500</v>
      </c>
      <c r="AE19" s="385"/>
      <c r="AF19" s="387"/>
      <c r="AG19" s="386"/>
      <c r="AH19" s="388">
        <f>AD19+AH18</f>
        <v>2200000</v>
      </c>
      <c r="AI19" s="385"/>
      <c r="AJ19" s="387"/>
      <c r="AK19" s="386"/>
      <c r="AL19" s="388">
        <f>AH19+AL18</f>
        <v>2200000</v>
      </c>
      <c r="AM19" s="385"/>
      <c r="AN19" s="387"/>
      <c r="AO19" s="386"/>
      <c r="AP19" s="388">
        <f>AL19+AP18</f>
        <v>2475000</v>
      </c>
      <c r="AQ19" s="385"/>
      <c r="AR19" s="387"/>
      <c r="AS19" s="386"/>
      <c r="AT19" s="388">
        <f>AP19+AT18</f>
        <v>2750000</v>
      </c>
      <c r="AU19" s="385"/>
      <c r="AV19" s="387"/>
      <c r="AW19" s="386"/>
      <c r="AX19" s="388">
        <f>AT19+AX18</f>
        <v>2750000</v>
      </c>
      <c r="AY19" s="385"/>
      <c r="AZ19" s="387"/>
      <c r="BA19" s="386"/>
      <c r="BB19" s="385"/>
      <c r="BC19" s="384"/>
      <c r="BF19" s="367"/>
    </row>
    <row r="20" spans="1:58" x14ac:dyDescent="0.25">
      <c r="A20" s="383" t="s">
        <v>126</v>
      </c>
      <c r="B20" s="381"/>
      <c r="C20" s="382"/>
      <c r="D20" s="381"/>
      <c r="E20" s="380"/>
      <c r="F20" s="379">
        <f>F18</f>
        <v>0</v>
      </c>
      <c r="G20" s="379"/>
      <c r="H20" s="378"/>
      <c r="I20" s="380"/>
      <c r="J20" s="379">
        <f>F20+J18</f>
        <v>0</v>
      </c>
      <c r="K20" s="379"/>
      <c r="L20" s="378"/>
      <c r="M20" s="380"/>
      <c r="N20" s="379">
        <f>J20+N18</f>
        <v>0</v>
      </c>
      <c r="O20" s="379"/>
      <c r="P20" s="378"/>
      <c r="Q20" s="468"/>
      <c r="R20" s="380"/>
      <c r="S20" s="379">
        <f>N20+S18</f>
        <v>0</v>
      </c>
      <c r="T20" s="379"/>
      <c r="U20" s="378"/>
      <c r="V20" s="380"/>
      <c r="W20" s="379">
        <f>S20+W18</f>
        <v>0</v>
      </c>
      <c r="X20" s="379"/>
      <c r="Y20" s="378"/>
      <c r="Z20" s="380"/>
      <c r="AA20" s="379">
        <f>W20+AA18</f>
        <v>0</v>
      </c>
      <c r="AB20" s="379"/>
      <c r="AC20" s="378"/>
      <c r="AD20" s="380"/>
      <c r="AE20" s="379">
        <f>AA20+AE18</f>
        <v>0</v>
      </c>
      <c r="AF20" s="379"/>
      <c r="AG20" s="378"/>
      <c r="AH20" s="380"/>
      <c r="AI20" s="379">
        <f>AE20+AI18</f>
        <v>0</v>
      </c>
      <c r="AJ20" s="379"/>
      <c r="AK20" s="378"/>
      <c r="AL20" s="380"/>
      <c r="AM20" s="379">
        <f>AI20+AM18</f>
        <v>0</v>
      </c>
      <c r="AN20" s="379"/>
      <c r="AO20" s="378"/>
      <c r="AP20" s="380"/>
      <c r="AQ20" s="379">
        <f>AM20+AQ18</f>
        <v>0</v>
      </c>
      <c r="AR20" s="379"/>
      <c r="AS20" s="378"/>
      <c r="AT20" s="380"/>
      <c r="AU20" s="379">
        <f>AQ20+AU18</f>
        <v>0</v>
      </c>
      <c r="AV20" s="379"/>
      <c r="AW20" s="378"/>
      <c r="AX20" s="380"/>
      <c r="AY20" s="379">
        <f>AU20+AY18</f>
        <v>0</v>
      </c>
      <c r="AZ20" s="379"/>
      <c r="BA20" s="378"/>
      <c r="BB20" s="377">
        <f>AY20+BB18</f>
        <v>0</v>
      </c>
      <c r="BC20" s="376"/>
      <c r="BF20" s="367"/>
    </row>
    <row r="21" spans="1:58" ht="15.75" thickBot="1" x14ac:dyDescent="0.3">
      <c r="A21" s="375" t="s">
        <v>127</v>
      </c>
      <c r="B21" s="373"/>
      <c r="C21" s="374"/>
      <c r="D21" s="373"/>
      <c r="E21" s="372"/>
      <c r="F21" s="371"/>
      <c r="G21" s="371"/>
      <c r="H21" s="370">
        <f>H18</f>
        <v>0</v>
      </c>
      <c r="I21" s="372"/>
      <c r="J21" s="371"/>
      <c r="K21" s="371"/>
      <c r="L21" s="370">
        <f>H21+L18</f>
        <v>0</v>
      </c>
      <c r="M21" s="372"/>
      <c r="N21" s="371"/>
      <c r="O21" s="371"/>
      <c r="P21" s="370">
        <f>L21+P18</f>
        <v>0</v>
      </c>
      <c r="Q21" s="467"/>
      <c r="R21" s="372"/>
      <c r="S21" s="371"/>
      <c r="T21" s="371"/>
      <c r="U21" s="370">
        <f>P21+U18</f>
        <v>0</v>
      </c>
      <c r="V21" s="372"/>
      <c r="W21" s="371"/>
      <c r="X21" s="371"/>
      <c r="Y21" s="370">
        <f>U21+Y18</f>
        <v>0</v>
      </c>
      <c r="Z21" s="372"/>
      <c r="AA21" s="371"/>
      <c r="AB21" s="371"/>
      <c r="AC21" s="370">
        <f>Y21+AC18</f>
        <v>0</v>
      </c>
      <c r="AD21" s="372"/>
      <c r="AE21" s="371"/>
      <c r="AF21" s="371"/>
      <c r="AG21" s="370">
        <f>AC21+AG18</f>
        <v>0</v>
      </c>
      <c r="AH21" s="372"/>
      <c r="AI21" s="371"/>
      <c r="AJ21" s="371"/>
      <c r="AK21" s="370">
        <f>AG21+AK18</f>
        <v>0</v>
      </c>
      <c r="AL21" s="372"/>
      <c r="AM21" s="371"/>
      <c r="AN21" s="371"/>
      <c r="AO21" s="370">
        <f>AK21+AO18</f>
        <v>0</v>
      </c>
      <c r="AP21" s="372"/>
      <c r="AQ21" s="371"/>
      <c r="AR21" s="371"/>
      <c r="AS21" s="370">
        <f>AO21+AS18</f>
        <v>0</v>
      </c>
      <c r="AT21" s="372"/>
      <c r="AU21" s="371"/>
      <c r="AV21" s="371"/>
      <c r="AW21" s="370">
        <f>AS21+AW18</f>
        <v>0</v>
      </c>
      <c r="AX21" s="372"/>
      <c r="AY21" s="371"/>
      <c r="AZ21" s="371"/>
      <c r="BA21" s="370">
        <f>AW21+BA18</f>
        <v>0</v>
      </c>
      <c r="BB21" s="369"/>
      <c r="BC21" s="368">
        <f>BA21+BC18</f>
        <v>0</v>
      </c>
      <c r="BD21" s="367"/>
      <c r="BE21" s="367"/>
      <c r="BF21" s="367"/>
    </row>
    <row r="22" spans="1:58" x14ac:dyDescent="0.25">
      <c r="A22" s="366"/>
      <c r="B22" s="365"/>
      <c r="C22" s="365"/>
      <c r="D22" s="365"/>
    </row>
  </sheetData>
  <mergeCells count="15">
    <mergeCell ref="E9:H9"/>
    <mergeCell ref="I9:L9"/>
    <mergeCell ref="M9:P9"/>
    <mergeCell ref="Q9:Q10"/>
    <mergeCell ref="R9:U9"/>
    <mergeCell ref="V9:Y9"/>
    <mergeCell ref="AX9:BA9"/>
    <mergeCell ref="BB9:BC9"/>
    <mergeCell ref="BD9:BF9"/>
    <mergeCell ref="Z9:AC9"/>
    <mergeCell ref="AD9:AG9"/>
    <mergeCell ref="AH9:AK9"/>
    <mergeCell ref="AL9:AO9"/>
    <mergeCell ref="AP9:AS9"/>
    <mergeCell ref="AT9:AW9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BDABF4EE6CF54598F86A7180706F66" ma:contentTypeVersion="31" ma:contentTypeDescription="Create a new document." ma:contentTypeScope="" ma:versionID="a7bed69838671e37396a991e57ceba5a">
  <xsd:schema xmlns:xsd="http://www.w3.org/2001/XMLSchema" xmlns:xs="http://www.w3.org/2001/XMLSchema" xmlns:p="http://schemas.microsoft.com/office/2006/metadata/properties" xmlns:ns2="ee0d1073-b73c-4cf9-a2e0-1985adf7d54f" xmlns:ns3="789ec1b1-8265-4bc4-bb49-e618abb7e2c5" targetNamespace="http://schemas.microsoft.com/office/2006/metadata/properties" ma:root="true" ma:fieldsID="bf8f6763f8380f82909c1d17c7ada18e" ns2:_="" ns3:_="">
    <xsd:import namespace="ee0d1073-b73c-4cf9-a2e0-1985adf7d54f"/>
    <xsd:import namespace="789ec1b1-8265-4bc4-bb49-e618abb7e2c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2:SharedWithUsers" minOccurs="0"/>
                <xsd:element ref="ns2:SharedWithDetails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0d1073-b73c-4cf9-a2e0-1985adf7d54f" elementFormDefault="qualified">
    <xsd:import namespace="http://schemas.microsoft.com/office/2006/documentManagement/types"/>
    <xsd:import namespace="http://schemas.microsoft.com/office/infopath/2007/PartnerControls"/>
    <xsd:element name="_dlc_DocId" ma:index="4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6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5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c0deb56-c673-49b7-a44c-1f8606d04005}" ma:internalName="TaxCatchAll" ma:showField="CatchAllData" ma:web="ee0d1073-b73c-4cf9-a2e0-1985adf7d5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9ec1b1-8265-4bc4-bb49-e618abb7e2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e199f5e-f571-42dc-8172-d11fd433b9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e0d1073-b73c-4cf9-a2e0-1985adf7d54f">3XNNPFDRQHSR-2008555407-8911</_dlc_DocId>
    <_dlc_DocIdUrl xmlns="ee0d1073-b73c-4cf9-a2e0-1985adf7d54f">
      <Url>https://myfloridacfo.sharepoint.com/sites/FLP/_layouts/15/DocIdRedir.aspx?ID=3XNNPFDRQHSR-2008555407-8911</Url>
      <Description>3XNNPFDRQHSR-2008555407-8911</Description>
    </_dlc_DocIdUrl>
    <TaxCatchAll xmlns="ee0d1073-b73c-4cf9-a2e0-1985adf7d54f" xsi:nil="true"/>
    <lcf76f155ced4ddcb4097134ff3c332f xmlns="789ec1b1-8265-4bc4-bb49-e618abb7e2c5">
      <Terms xmlns="http://schemas.microsoft.com/office/infopath/2007/PartnerControls"/>
    </lcf76f155ced4ddcb4097134ff3c332f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CE53B26-45B4-43DE-9B40-1EFBFEE17B83}"/>
</file>

<file path=customXml/itemProps2.xml><?xml version="1.0" encoding="utf-8"?>
<ds:datastoreItem xmlns:ds="http://schemas.openxmlformats.org/officeDocument/2006/customXml" ds:itemID="{6ED20F1A-57B3-456F-AF65-279A3388A8DF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4396C103-2214-474F-AFDF-342FB6803B31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ccbe3d93-721a-40eb-81ca-e2197060b674"/>
    <ds:schemaRef ds:uri="ee0d1073-b73c-4cf9-a2e0-1985adf7d54f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7AF919BE-7D67-466C-B8B2-B76D942B8FC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Monthly Summary </vt:lpstr>
      <vt:lpstr>Footnotes</vt:lpstr>
      <vt:lpstr>SSI Detail </vt:lpstr>
      <vt:lpstr>Oracle Summary </vt:lpstr>
      <vt:lpstr>Florida PALM-UAT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Werner, Tommy</dc:creator>
  <cp:keywords/>
  <dc:description/>
  <cp:lastModifiedBy>Smith, Cornelius</cp:lastModifiedBy>
  <cp:revision/>
  <dcterms:created xsi:type="dcterms:W3CDTF">2018-12-14T15:22:45Z</dcterms:created>
  <dcterms:modified xsi:type="dcterms:W3CDTF">2025-10-15T21:24:19Z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0x0101001FBDABF4EE6CF54598F86A7180706F66</vt:lpwstr>
  </property>
  <property fmtid="{D5CDD505-2E9C-101B-9397-08002B2CF9AE}" pid="3" name="_dlc_DocIdItemGuid">
    <vt:lpwstr>fb67d342-ba2f-42b3-be58-c36dfa392913</vt:lpwstr>
  </property>
  <property fmtid="{D5CDD505-2E9C-101B-9397-08002B2CF9AE}" pid="4" name="Order">
    <vt:r8>27600</vt:r8>
  </property>
  <property fmtid="{D5CDD505-2E9C-101B-9397-08002B2CF9AE}" pid="5" name="MediaServiceImageTags">
    <vt:lpwstr/>
  </property>
</Properties>
</file>