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kincld\Desktop\"/>
    </mc:Choice>
  </mc:AlternateContent>
  <xr:revisionPtr revIDLastSave="0" documentId="8_{86E3044E-9714-4EF3-8EAB-6C63D509ABEC}" xr6:coauthVersionLast="47" xr6:coauthVersionMax="47" xr10:uidLastSave="{00000000-0000-0000-0000-000000000000}"/>
  <bookViews>
    <workbookView xWindow="-120" yWindow="-120" windowWidth="29040" windowHeight="15720" tabRatio="665" xr2:uid="{00000000-000D-0000-FFFF-FFFF00000000}"/>
  </bookViews>
  <sheets>
    <sheet name="Monthly Summary " sheetId="24" r:id="rId1"/>
    <sheet name="Footnotes" sheetId="2" r:id="rId2"/>
    <sheet name="SSI Detail " sheetId="27" r:id="rId3"/>
    <sheet name="Oracle Summary  " sheetId="28" r:id="rId4"/>
    <sheet name="Florida PALM-UAT " sheetId="29" r:id="rId5"/>
  </sheets>
  <externalReferences>
    <externalReference r:id="rId6"/>
  </externalReferences>
  <definedNames>
    <definedName name="_xlnm._FilterDatabase" localSheetId="2" hidden="1">'SSI Detail '!$A$9:$BM$46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13" i="29" l="1"/>
  <c r="BF14" i="29"/>
  <c r="BF15" i="29"/>
  <c r="BF16" i="29"/>
  <c r="BF17" i="29"/>
  <c r="BF12" i="29"/>
  <c r="BF17" i="27"/>
  <c r="BF18" i="27"/>
  <c r="BF25" i="27"/>
  <c r="BF26" i="27"/>
  <c r="BF34" i="27"/>
  <c r="BF35" i="27"/>
  <c r="AI18" i="29"/>
  <c r="BG42" i="28"/>
  <c r="BG43" i="28"/>
  <c r="BG45" i="28"/>
  <c r="BG44" i="28" s="1"/>
  <c r="BG41" i="28"/>
  <c r="BG40" i="28" s="1"/>
  <c r="BG39" i="28"/>
  <c r="BG14" i="28"/>
  <c r="BG15" i="28"/>
  <c r="BG16" i="28"/>
  <c r="BG17" i="28"/>
  <c r="BG18" i="28"/>
  <c r="BG19" i="28"/>
  <c r="BG20" i="28"/>
  <c r="BG21" i="28"/>
  <c r="BG22" i="28"/>
  <c r="BG23" i="28"/>
  <c r="BG24" i="28"/>
  <c r="BG25" i="28"/>
  <c r="BG26" i="28"/>
  <c r="BG27" i="28"/>
  <c r="BG28" i="28"/>
  <c r="BG29" i="28"/>
  <c r="BG30" i="28"/>
  <c r="BG31" i="28"/>
  <c r="BG32" i="28"/>
  <c r="BG33" i="28"/>
  <c r="BG34" i="28"/>
  <c r="BG35" i="28"/>
  <c r="BG36" i="28"/>
  <c r="BG37" i="28"/>
  <c r="BG13" i="28"/>
  <c r="BH42" i="28"/>
  <c r="BH43" i="28"/>
  <c r="BH45" i="28"/>
  <c r="BH41" i="28"/>
  <c r="BH39" i="28"/>
  <c r="BH14" i="28"/>
  <c r="BH15" i="28"/>
  <c r="BH16" i="28"/>
  <c r="BH17" i="28"/>
  <c r="BH18" i="28"/>
  <c r="BH19" i="28"/>
  <c r="BH20" i="28"/>
  <c r="BH21" i="28"/>
  <c r="BH22" i="28"/>
  <c r="BH23" i="28"/>
  <c r="BH24" i="28"/>
  <c r="BH25" i="28"/>
  <c r="BH26" i="28"/>
  <c r="BH27" i="28"/>
  <c r="BH28" i="28"/>
  <c r="BH29" i="28"/>
  <c r="BH30" i="28"/>
  <c r="BH31" i="28"/>
  <c r="BH32" i="28"/>
  <c r="BH33" i="28"/>
  <c r="BH34" i="28"/>
  <c r="BH35" i="28"/>
  <c r="BH36" i="28"/>
  <c r="BH37" i="28"/>
  <c r="BH13" i="28"/>
  <c r="BF32" i="27"/>
  <c r="BF33" i="27"/>
  <c r="BF36" i="27"/>
  <c r="BF37" i="27"/>
  <c r="BF31" i="27"/>
  <c r="BF12" i="27"/>
  <c r="BF13" i="27"/>
  <c r="BF14" i="27"/>
  <c r="BF15" i="27"/>
  <c r="BF16" i="27"/>
  <c r="BF19" i="27"/>
  <c r="BF20" i="27"/>
  <c r="BF21" i="27"/>
  <c r="BF22" i="27"/>
  <c r="BF23" i="27"/>
  <c r="BF24" i="27"/>
  <c r="BF27" i="27"/>
  <c r="BF28" i="27"/>
  <c r="BF29" i="27"/>
  <c r="BF11" i="27"/>
  <c r="AJ12" i="28"/>
  <c r="AJ11" i="28" s="1"/>
  <c r="AI39" i="27"/>
  <c r="G31" i="24"/>
  <c r="G30" i="24"/>
  <c r="G29" i="24"/>
  <c r="G28" i="24"/>
  <c r="G27" i="24"/>
  <c r="G26" i="24"/>
  <c r="G25" i="24"/>
  <c r="G15" i="24"/>
  <c r="G16" i="24"/>
  <c r="G17" i="24"/>
  <c r="G18" i="24"/>
  <c r="G19" i="24"/>
  <c r="G20" i="24"/>
  <c r="G21" i="24"/>
  <c r="G22" i="24"/>
  <c r="G23" i="24"/>
  <c r="G24" i="24"/>
  <c r="G14" i="24"/>
  <c r="AM13" i="24"/>
  <c r="AM32" i="24" s="1"/>
  <c r="E11" i="29"/>
  <c r="F11" i="29"/>
  <c r="H11" i="29"/>
  <c r="I11" i="29"/>
  <c r="J11" i="29"/>
  <c r="L11" i="29"/>
  <c r="M11" i="29"/>
  <c r="N11" i="29"/>
  <c r="P11" i="29"/>
  <c r="R11" i="29"/>
  <c r="S11" i="29"/>
  <c r="U11" i="29"/>
  <c r="V11" i="29"/>
  <c r="W11" i="29"/>
  <c r="Y11" i="29"/>
  <c r="AA11" i="29"/>
  <c r="AB11" i="29"/>
  <c r="AD11" i="29"/>
  <c r="AE11" i="29"/>
  <c r="AF11" i="29"/>
  <c r="AH11" i="29"/>
  <c r="AJ11" i="29"/>
  <c r="AK11" i="29"/>
  <c r="AM11" i="29"/>
  <c r="AN11" i="29"/>
  <c r="AO11" i="29"/>
  <c r="AQ11" i="29"/>
  <c r="AR11" i="29"/>
  <c r="AS11" i="29"/>
  <c r="AU11" i="29"/>
  <c r="AV11" i="29"/>
  <c r="AW11" i="29"/>
  <c r="AY11" i="29"/>
  <c r="AZ11" i="29"/>
  <c r="BA11" i="29"/>
  <c r="BC11" i="29"/>
  <c r="BD11" i="29"/>
  <c r="BE11" i="29"/>
  <c r="Q11" i="29"/>
  <c r="BG12" i="29"/>
  <c r="BH12" i="29"/>
  <c r="D13" i="29"/>
  <c r="BG13" i="29"/>
  <c r="BH13" i="29"/>
  <c r="D14" i="29"/>
  <c r="BG14" i="29"/>
  <c r="BH14" i="29"/>
  <c r="D15" i="29"/>
  <c r="BG15" i="29"/>
  <c r="BH15" i="29"/>
  <c r="D16" i="29"/>
  <c r="BG16" i="29"/>
  <c r="BH16" i="29"/>
  <c r="D17" i="29"/>
  <c r="BG17" i="29"/>
  <c r="BH17" i="29"/>
  <c r="E18" i="29"/>
  <c r="E19" i="29" s="1"/>
  <c r="F18" i="29"/>
  <c r="F20" i="29" s="1"/>
  <c r="H18" i="29"/>
  <c r="H21" i="29" s="1"/>
  <c r="I18" i="29"/>
  <c r="J18" i="29"/>
  <c r="L18" i="29"/>
  <c r="M18" i="29"/>
  <c r="N18" i="29"/>
  <c r="P18" i="29"/>
  <c r="R18" i="29"/>
  <c r="S18" i="29"/>
  <c r="U18" i="29"/>
  <c r="V18" i="29"/>
  <c r="W18" i="29"/>
  <c r="Y18" i="29"/>
  <c r="AA18" i="29"/>
  <c r="AB18" i="29"/>
  <c r="AD18" i="29"/>
  <c r="AE18" i="29"/>
  <c r="AF18" i="29"/>
  <c r="AH18" i="29"/>
  <c r="AJ18" i="29"/>
  <c r="AK18" i="29"/>
  <c r="AM18" i="29"/>
  <c r="AN18" i="29"/>
  <c r="AO18" i="29"/>
  <c r="AQ18" i="29"/>
  <c r="AR18" i="29"/>
  <c r="AS18" i="29"/>
  <c r="AU18" i="29"/>
  <c r="AV18" i="29"/>
  <c r="AW18" i="29"/>
  <c r="AY18" i="29"/>
  <c r="AZ18" i="29"/>
  <c r="BA18" i="29"/>
  <c r="BC18" i="29"/>
  <c r="BD18" i="29"/>
  <c r="BE18" i="29"/>
  <c r="H11" i="28"/>
  <c r="L11" i="28"/>
  <c r="P11" i="28"/>
  <c r="U11" i="28"/>
  <c r="Y11" i="28"/>
  <c r="AD11" i="28"/>
  <c r="AH11" i="28"/>
  <c r="AM11" i="28"/>
  <c r="AQ11" i="28"/>
  <c r="AU11" i="28"/>
  <c r="AY11" i="28"/>
  <c r="BC11" i="28"/>
  <c r="H12" i="28"/>
  <c r="L12" i="28"/>
  <c r="P12" i="28"/>
  <c r="U12" i="28"/>
  <c r="Y12" i="28"/>
  <c r="AD12" i="28"/>
  <c r="AH12" i="28"/>
  <c r="AM12" i="28"/>
  <c r="AQ12" i="28"/>
  <c r="AU12" i="28"/>
  <c r="AY12" i="28"/>
  <c r="BC12" i="28"/>
  <c r="BE12" i="28"/>
  <c r="BF12" i="28"/>
  <c r="BJ14" i="28"/>
  <c r="BJ22" i="28"/>
  <c r="BJ30" i="28"/>
  <c r="BI35" i="28"/>
  <c r="D12" i="28"/>
  <c r="D11" i="28" s="1"/>
  <c r="D40" i="28"/>
  <c r="C40" i="28"/>
  <c r="C44" i="28"/>
  <c r="D44" i="28"/>
  <c r="H46" i="28"/>
  <c r="L46" i="28"/>
  <c r="P46" i="28"/>
  <c r="U46" i="28"/>
  <c r="Y46" i="28"/>
  <c r="AD46" i="28"/>
  <c r="AH46" i="28"/>
  <c r="AM46" i="28"/>
  <c r="AQ46" i="28"/>
  <c r="AU46" i="28"/>
  <c r="AY46" i="28"/>
  <c r="BC46" i="28"/>
  <c r="BE46" i="28"/>
  <c r="BF46" i="28"/>
  <c r="BH46" i="28"/>
  <c r="B47" i="28"/>
  <c r="C47" i="28"/>
  <c r="D47" i="28"/>
  <c r="F47" i="28"/>
  <c r="G47" i="28"/>
  <c r="I47" i="28"/>
  <c r="J47" i="28"/>
  <c r="K47" i="28"/>
  <c r="M47" i="28"/>
  <c r="N47" i="28"/>
  <c r="O47" i="28"/>
  <c r="Q47" i="28"/>
  <c r="S47" i="28"/>
  <c r="T47" i="28"/>
  <c r="V47" i="28"/>
  <c r="W47" i="28"/>
  <c r="X47" i="28"/>
  <c r="Z47" i="28"/>
  <c r="AB47" i="28"/>
  <c r="AC47" i="28"/>
  <c r="AE47" i="28"/>
  <c r="AF47" i="28"/>
  <c r="AG47" i="28"/>
  <c r="AI47" i="28"/>
  <c r="AK47" i="28"/>
  <c r="AL47" i="28"/>
  <c r="AN47" i="28"/>
  <c r="AO47" i="28"/>
  <c r="AP47" i="28"/>
  <c r="AR47" i="28"/>
  <c r="AS47" i="28"/>
  <c r="AT47" i="28"/>
  <c r="AV47" i="28"/>
  <c r="AW47" i="28"/>
  <c r="AX47" i="28"/>
  <c r="AZ47" i="28"/>
  <c r="BA47" i="28"/>
  <c r="BB47" i="28"/>
  <c r="BD47" i="28"/>
  <c r="B48" i="28"/>
  <c r="C48" i="28"/>
  <c r="D48" i="28"/>
  <c r="F48" i="28"/>
  <c r="G48" i="28"/>
  <c r="I48" i="28"/>
  <c r="J48" i="28"/>
  <c r="K48" i="28"/>
  <c r="M48" i="28"/>
  <c r="N48" i="28"/>
  <c r="O48" i="28"/>
  <c r="Q48" i="28"/>
  <c r="S48" i="28"/>
  <c r="T48" i="28"/>
  <c r="V48" i="28"/>
  <c r="W48" i="28"/>
  <c r="X48" i="28"/>
  <c r="Z48" i="28"/>
  <c r="AB48" i="28"/>
  <c r="AC48" i="28"/>
  <c r="AE48" i="28"/>
  <c r="AF48" i="28"/>
  <c r="AG48" i="28"/>
  <c r="AI48" i="28"/>
  <c r="AK48" i="28"/>
  <c r="AL48" i="28"/>
  <c r="AN48" i="28"/>
  <c r="AO48" i="28"/>
  <c r="AP48" i="28"/>
  <c r="AR48" i="28"/>
  <c r="AS48" i="28"/>
  <c r="AT48" i="28"/>
  <c r="AV48" i="28"/>
  <c r="AW48" i="28"/>
  <c r="AX48" i="28"/>
  <c r="AZ48" i="28"/>
  <c r="BA48" i="28"/>
  <c r="BB48" i="28"/>
  <c r="BD48" i="28"/>
  <c r="B49" i="28"/>
  <c r="C49" i="28"/>
  <c r="D49" i="28"/>
  <c r="F49" i="28"/>
  <c r="G49" i="28"/>
  <c r="I49" i="28"/>
  <c r="J49" i="28"/>
  <c r="K49" i="28"/>
  <c r="M49" i="28"/>
  <c r="N49" i="28"/>
  <c r="O49" i="28"/>
  <c r="Q49" i="28"/>
  <c r="S49" i="28"/>
  <c r="T49" i="28"/>
  <c r="V49" i="28"/>
  <c r="W49" i="28"/>
  <c r="X49" i="28"/>
  <c r="Z49" i="28"/>
  <c r="AB49" i="28"/>
  <c r="AC49" i="28"/>
  <c r="AE49" i="28"/>
  <c r="AF49" i="28"/>
  <c r="AG49" i="28"/>
  <c r="AI49" i="28"/>
  <c r="AK49" i="28"/>
  <c r="AL49" i="28"/>
  <c r="AN49" i="28"/>
  <c r="AO49" i="28"/>
  <c r="AP49" i="28"/>
  <c r="AR49" i="28"/>
  <c r="AS49" i="28"/>
  <c r="AT49" i="28"/>
  <c r="AV49" i="28"/>
  <c r="AW49" i="28"/>
  <c r="AX49" i="28"/>
  <c r="AZ49" i="28"/>
  <c r="BA49" i="28"/>
  <c r="BB49" i="28"/>
  <c r="BD49" i="28"/>
  <c r="B50" i="28"/>
  <c r="C50" i="28"/>
  <c r="D50" i="28"/>
  <c r="F50" i="28"/>
  <c r="G50" i="28"/>
  <c r="I50" i="28"/>
  <c r="J50" i="28"/>
  <c r="K50" i="28"/>
  <c r="M50" i="28"/>
  <c r="N50" i="28"/>
  <c r="O50" i="28"/>
  <c r="Q50" i="28"/>
  <c r="S50" i="28"/>
  <c r="T50" i="28"/>
  <c r="V50" i="28"/>
  <c r="W50" i="28"/>
  <c r="X50" i="28"/>
  <c r="Z50" i="28"/>
  <c r="AB50" i="28"/>
  <c r="AC50" i="28"/>
  <c r="AE50" i="28"/>
  <c r="AF50" i="28"/>
  <c r="AG50" i="28"/>
  <c r="AI50" i="28"/>
  <c r="AK50" i="28"/>
  <c r="AL50" i="28"/>
  <c r="AN50" i="28"/>
  <c r="AO50" i="28"/>
  <c r="AP50" i="28"/>
  <c r="AR50" i="28"/>
  <c r="AS50" i="28"/>
  <c r="AT50" i="28"/>
  <c r="AV50" i="28"/>
  <c r="AW50" i="28"/>
  <c r="AX50" i="28"/>
  <c r="AZ50" i="28"/>
  <c r="BA50" i="28"/>
  <c r="BB50" i="28"/>
  <c r="BD50" i="28"/>
  <c r="B51" i="28"/>
  <c r="C51" i="28"/>
  <c r="D51" i="28"/>
  <c r="F51" i="28"/>
  <c r="G51" i="28"/>
  <c r="I51" i="28"/>
  <c r="J51" i="28"/>
  <c r="K51" i="28"/>
  <c r="M51" i="28"/>
  <c r="N51" i="28"/>
  <c r="O51" i="28"/>
  <c r="Q51" i="28"/>
  <c r="S51" i="28"/>
  <c r="T51" i="28"/>
  <c r="V51" i="28"/>
  <c r="W51" i="28"/>
  <c r="X51" i="28"/>
  <c r="Z51" i="28"/>
  <c r="AB51" i="28"/>
  <c r="AC51" i="28"/>
  <c r="AE51" i="28"/>
  <c r="AF51" i="28"/>
  <c r="AG51" i="28"/>
  <c r="AI51" i="28"/>
  <c r="AK51" i="28"/>
  <c r="AL51" i="28"/>
  <c r="AN51" i="28"/>
  <c r="AO51" i="28"/>
  <c r="AP51" i="28"/>
  <c r="AR51" i="28"/>
  <c r="AS51" i="28"/>
  <c r="AT51" i="28"/>
  <c r="AV51" i="28"/>
  <c r="AW51" i="28"/>
  <c r="AX51" i="28"/>
  <c r="AZ51" i="28"/>
  <c r="BA51" i="28"/>
  <c r="BB51" i="28"/>
  <c r="BD51" i="28"/>
  <c r="B52" i="28"/>
  <c r="C52" i="28"/>
  <c r="D52" i="28"/>
  <c r="F52" i="28"/>
  <c r="G52" i="28"/>
  <c r="I52" i="28"/>
  <c r="J52" i="28"/>
  <c r="K52" i="28"/>
  <c r="M52" i="28"/>
  <c r="N52" i="28"/>
  <c r="O52" i="28"/>
  <c r="Q52" i="28"/>
  <c r="S52" i="28"/>
  <c r="T52" i="28"/>
  <c r="V52" i="28"/>
  <c r="W52" i="28"/>
  <c r="X52" i="28"/>
  <c r="Z52" i="28"/>
  <c r="AB52" i="28"/>
  <c r="AC52" i="28"/>
  <c r="AE52" i="28"/>
  <c r="AF52" i="28"/>
  <c r="AG52" i="28"/>
  <c r="AI52" i="28"/>
  <c r="AK52" i="28"/>
  <c r="AL52" i="28"/>
  <c r="AN52" i="28"/>
  <c r="AO52" i="28"/>
  <c r="AP52" i="28"/>
  <c r="AR52" i="28"/>
  <c r="AS52" i="28"/>
  <c r="AT52" i="28"/>
  <c r="AV52" i="28"/>
  <c r="AW52" i="28"/>
  <c r="AX52" i="28"/>
  <c r="AZ52" i="28"/>
  <c r="BA52" i="28"/>
  <c r="BB52" i="28"/>
  <c r="BD52" i="28"/>
  <c r="B53" i="28"/>
  <c r="C53" i="28"/>
  <c r="D53" i="28"/>
  <c r="F53" i="28"/>
  <c r="G53" i="28"/>
  <c r="I53" i="28"/>
  <c r="J53" i="28"/>
  <c r="K53" i="28"/>
  <c r="M53" i="28"/>
  <c r="N53" i="28"/>
  <c r="O53" i="28"/>
  <c r="Q53" i="28"/>
  <c r="S53" i="28"/>
  <c r="T53" i="28"/>
  <c r="V53" i="28"/>
  <c r="W53" i="28"/>
  <c r="X53" i="28"/>
  <c r="Z53" i="28"/>
  <c r="AB53" i="28"/>
  <c r="AC53" i="28"/>
  <c r="AE53" i="28"/>
  <c r="AF53" i="28"/>
  <c r="AG53" i="28"/>
  <c r="AI53" i="28"/>
  <c r="AK53" i="28"/>
  <c r="AL53" i="28"/>
  <c r="AN53" i="28"/>
  <c r="AO53" i="28"/>
  <c r="AP53" i="28"/>
  <c r="AR53" i="28"/>
  <c r="AS53" i="28"/>
  <c r="AT53" i="28"/>
  <c r="AV53" i="28"/>
  <c r="AW53" i="28"/>
  <c r="AX53" i="28"/>
  <c r="AZ53" i="28"/>
  <c r="BA53" i="28"/>
  <c r="BB53" i="28"/>
  <c r="BD53" i="28"/>
  <c r="B54" i="28"/>
  <c r="C54" i="28"/>
  <c r="D54" i="28"/>
  <c r="F54" i="28"/>
  <c r="G54" i="28"/>
  <c r="I54" i="28"/>
  <c r="J54" i="28"/>
  <c r="K54" i="28"/>
  <c r="M54" i="28"/>
  <c r="N54" i="28"/>
  <c r="O54" i="28"/>
  <c r="Q54" i="28"/>
  <c r="S54" i="28"/>
  <c r="T54" i="28"/>
  <c r="V54" i="28"/>
  <c r="W54" i="28"/>
  <c r="X54" i="28"/>
  <c r="Z54" i="28"/>
  <c r="AB54" i="28"/>
  <c r="AC54" i="28"/>
  <c r="AE54" i="28"/>
  <c r="AF54" i="28"/>
  <c r="AG54" i="28"/>
  <c r="AI54" i="28"/>
  <c r="AK54" i="28"/>
  <c r="AL54" i="28"/>
  <c r="AN54" i="28"/>
  <c r="AO54" i="28"/>
  <c r="AP54" i="28"/>
  <c r="AR54" i="28"/>
  <c r="AS54" i="28"/>
  <c r="AT54" i="28"/>
  <c r="AV54" i="28"/>
  <c r="AW54" i="28"/>
  <c r="AX54" i="28"/>
  <c r="AZ54" i="28"/>
  <c r="BA54" i="28"/>
  <c r="BB54" i="28"/>
  <c r="BD54" i="28"/>
  <c r="B55" i="28"/>
  <c r="C55" i="28"/>
  <c r="D55" i="28"/>
  <c r="F55" i="28"/>
  <c r="G55" i="28"/>
  <c r="I55" i="28"/>
  <c r="J55" i="28"/>
  <c r="K55" i="28"/>
  <c r="M55" i="28"/>
  <c r="N55" i="28"/>
  <c r="O55" i="28"/>
  <c r="Q55" i="28"/>
  <c r="S55" i="28"/>
  <c r="T55" i="28"/>
  <c r="V55" i="28"/>
  <c r="W55" i="28"/>
  <c r="X55" i="28"/>
  <c r="Z55" i="28"/>
  <c r="AB55" i="28"/>
  <c r="AC55" i="28"/>
  <c r="AE55" i="28"/>
  <c r="AF55" i="28"/>
  <c r="AG55" i="28"/>
  <c r="AI55" i="28"/>
  <c r="AK55" i="28"/>
  <c r="AL55" i="28"/>
  <c r="AN55" i="28"/>
  <c r="AO55" i="28"/>
  <c r="AP55" i="28"/>
  <c r="AR55" i="28"/>
  <c r="AS55" i="28"/>
  <c r="AT55" i="28"/>
  <c r="AV55" i="28"/>
  <c r="AW55" i="28"/>
  <c r="AX55" i="28"/>
  <c r="AZ55" i="28"/>
  <c r="BA55" i="28"/>
  <c r="BB55" i="28"/>
  <c r="BD55" i="28"/>
  <c r="B56" i="28"/>
  <c r="C56" i="28"/>
  <c r="D56" i="28"/>
  <c r="F56" i="28"/>
  <c r="G56" i="28"/>
  <c r="I56" i="28"/>
  <c r="J56" i="28"/>
  <c r="K56" i="28"/>
  <c r="M56" i="28"/>
  <c r="N56" i="28"/>
  <c r="O56" i="28"/>
  <c r="Q56" i="28"/>
  <c r="S56" i="28"/>
  <c r="T56" i="28"/>
  <c r="V56" i="28"/>
  <c r="W56" i="28"/>
  <c r="X56" i="28"/>
  <c r="Z56" i="28"/>
  <c r="AB56" i="28"/>
  <c r="AC56" i="28"/>
  <c r="AE56" i="28"/>
  <c r="AF56" i="28"/>
  <c r="AG56" i="28"/>
  <c r="AI56" i="28"/>
  <c r="AK56" i="28"/>
  <c r="AL56" i="28"/>
  <c r="AN56" i="28"/>
  <c r="AO56" i="28"/>
  <c r="AP56" i="28"/>
  <c r="AR56" i="28"/>
  <c r="AS56" i="28"/>
  <c r="AT56" i="28"/>
  <c r="AV56" i="28"/>
  <c r="AW56" i="28"/>
  <c r="AX56" i="28"/>
  <c r="AZ56" i="28"/>
  <c r="BA56" i="28"/>
  <c r="BB56" i="28"/>
  <c r="BD56" i="28"/>
  <c r="B57" i="28"/>
  <c r="C57" i="28"/>
  <c r="D57" i="28"/>
  <c r="F57" i="28"/>
  <c r="G57" i="28"/>
  <c r="I57" i="28"/>
  <c r="J57" i="28"/>
  <c r="K57" i="28"/>
  <c r="M57" i="28"/>
  <c r="N57" i="28"/>
  <c r="O57" i="28"/>
  <c r="Q57" i="28"/>
  <c r="S57" i="28"/>
  <c r="T57" i="28"/>
  <c r="V57" i="28"/>
  <c r="W57" i="28"/>
  <c r="X57" i="28"/>
  <c r="Z57" i="28"/>
  <c r="AB57" i="28"/>
  <c r="AC57" i="28"/>
  <c r="AE57" i="28"/>
  <c r="AF57" i="28"/>
  <c r="AG57" i="28"/>
  <c r="AI57" i="28"/>
  <c r="AK57" i="28"/>
  <c r="AL57" i="28"/>
  <c r="AN57" i="28"/>
  <c r="AO57" i="28"/>
  <c r="AP57" i="28"/>
  <c r="AR57" i="28"/>
  <c r="AS57" i="28"/>
  <c r="AT57" i="28"/>
  <c r="AV57" i="28"/>
  <c r="AW57" i="28"/>
  <c r="AX57" i="28"/>
  <c r="AZ57" i="28"/>
  <c r="BA57" i="28"/>
  <c r="BB57" i="28"/>
  <c r="BD57" i="28"/>
  <c r="B58" i="28"/>
  <c r="C58" i="28"/>
  <c r="AS58" i="28" s="1"/>
  <c r="D58" i="28"/>
  <c r="BI58" i="28"/>
  <c r="BJ58" i="28"/>
  <c r="H59" i="28"/>
  <c r="L59" i="28"/>
  <c r="P59" i="28"/>
  <c r="U59" i="28"/>
  <c r="Y59" i="28"/>
  <c r="AD59" i="28"/>
  <c r="AH59" i="28"/>
  <c r="AM59" i="28"/>
  <c r="AQ59" i="28"/>
  <c r="AU59" i="28"/>
  <c r="AY59" i="28"/>
  <c r="BC59" i="28"/>
  <c r="BH11" i="27"/>
  <c r="BI11" i="27"/>
  <c r="BK11" i="27"/>
  <c r="BI12" i="27"/>
  <c r="BK12" i="27"/>
  <c r="BH13" i="27"/>
  <c r="BI13" i="27"/>
  <c r="BK13" i="27"/>
  <c r="BI14" i="27"/>
  <c r="BK14" i="27"/>
  <c r="BH15" i="27"/>
  <c r="BI15" i="27"/>
  <c r="BK15" i="27"/>
  <c r="BI16" i="27"/>
  <c r="BK16" i="27"/>
  <c r="BI17" i="27"/>
  <c r="BK17" i="27"/>
  <c r="BH18" i="27"/>
  <c r="BI18" i="27"/>
  <c r="BK18" i="27"/>
  <c r="BI19" i="27"/>
  <c r="BK19" i="27"/>
  <c r="BI20" i="27"/>
  <c r="BK20" i="27"/>
  <c r="BH21" i="27"/>
  <c r="BI21" i="27"/>
  <c r="BK21" i="27"/>
  <c r="BI22" i="27"/>
  <c r="BK22" i="27"/>
  <c r="BI23" i="27"/>
  <c r="BK23" i="27"/>
  <c r="BI24" i="27"/>
  <c r="BK24" i="27"/>
  <c r="BI25" i="27"/>
  <c r="BK25" i="27"/>
  <c r="BH26" i="27"/>
  <c r="BI26" i="27"/>
  <c r="BK26" i="27"/>
  <c r="BI27" i="27"/>
  <c r="BK27" i="27"/>
  <c r="BI28" i="27"/>
  <c r="BK28" i="27"/>
  <c r="BI29" i="27"/>
  <c r="BK29" i="27"/>
  <c r="D31" i="27"/>
  <c r="D39" i="27" s="1"/>
  <c r="Z39" i="27"/>
  <c r="Y39" i="27"/>
  <c r="D32" i="27"/>
  <c r="BK32" i="27"/>
  <c r="U40" i="27"/>
  <c r="BI32" i="27"/>
  <c r="M40" i="27"/>
  <c r="R40" i="27"/>
  <c r="AE40" i="27"/>
  <c r="AZ41" i="27"/>
  <c r="BI33" i="27"/>
  <c r="BK33" i="27"/>
  <c r="D34" i="27"/>
  <c r="BI34" i="27"/>
  <c r="BK34" i="27"/>
  <c r="D35" i="27"/>
  <c r="BK35" i="27"/>
  <c r="D36" i="27"/>
  <c r="BK36" i="27"/>
  <c r="D37" i="27"/>
  <c r="BK37" i="27"/>
  <c r="D38" i="27"/>
  <c r="E38" i="27"/>
  <c r="F38" i="27"/>
  <c r="H38" i="27"/>
  <c r="I38" i="27"/>
  <c r="J38" i="27"/>
  <c r="L38" i="27"/>
  <c r="M38" i="27"/>
  <c r="N38" i="27"/>
  <c r="P38" i="27"/>
  <c r="R38" i="27"/>
  <c r="S38" i="27"/>
  <c r="U38" i="27"/>
  <c r="V38" i="27"/>
  <c r="W38" i="27"/>
  <c r="Y38" i="27"/>
  <c r="AA38" i="27"/>
  <c r="AB38" i="27"/>
  <c r="AD38" i="27"/>
  <c r="AE38" i="27"/>
  <c r="AF38" i="27"/>
  <c r="AH38" i="27"/>
  <c r="AJ38" i="27"/>
  <c r="AK38" i="27"/>
  <c r="AM38" i="27"/>
  <c r="AN38" i="27"/>
  <c r="AO38" i="27"/>
  <c r="AQ38" i="27"/>
  <c r="AR38" i="27"/>
  <c r="AS38" i="27"/>
  <c r="AU38" i="27"/>
  <c r="AV38" i="27"/>
  <c r="AW38" i="27"/>
  <c r="AY38" i="27"/>
  <c r="AZ38" i="27"/>
  <c r="BA38" i="27"/>
  <c r="BC38" i="27"/>
  <c r="BD38" i="27"/>
  <c r="BE38" i="27"/>
  <c r="E39" i="27"/>
  <c r="F39" i="27"/>
  <c r="H39" i="27"/>
  <c r="I39" i="27"/>
  <c r="L39" i="27"/>
  <c r="M39" i="27"/>
  <c r="N39" i="27"/>
  <c r="P39" i="27"/>
  <c r="R39" i="27"/>
  <c r="S39" i="27"/>
  <c r="U39" i="27"/>
  <c r="V39" i="27"/>
  <c r="W39" i="27"/>
  <c r="AA39" i="27"/>
  <c r="AB39" i="27"/>
  <c r="AD39" i="27"/>
  <c r="AE39" i="27"/>
  <c r="AF39" i="27"/>
  <c r="AH39" i="27"/>
  <c r="AJ39" i="27"/>
  <c r="AK39" i="27"/>
  <c r="AM39" i="27"/>
  <c r="AN39" i="27"/>
  <c r="AO39" i="27"/>
  <c r="AQ39" i="27"/>
  <c r="AR39" i="27"/>
  <c r="AS39" i="27"/>
  <c r="AU39" i="27"/>
  <c r="AV39" i="27"/>
  <c r="AW39" i="27"/>
  <c r="AY39" i="27"/>
  <c r="AZ39" i="27"/>
  <c r="BA39" i="27"/>
  <c r="BC39" i="27"/>
  <c r="BD39" i="27"/>
  <c r="BE39" i="27"/>
  <c r="I40" i="27"/>
  <c r="J40" i="27"/>
  <c r="L40" i="27"/>
  <c r="N40" i="27"/>
  <c r="P40" i="27"/>
  <c r="S40" i="27"/>
  <c r="V40" i="27"/>
  <c r="W40" i="27"/>
  <c r="Y40" i="27"/>
  <c r="AA40" i="27"/>
  <c r="AB40" i="27"/>
  <c r="AD40" i="27"/>
  <c r="AF40" i="27"/>
  <c r="AH40" i="27"/>
  <c r="AJ40" i="27"/>
  <c r="AK40" i="27"/>
  <c r="AM40" i="27"/>
  <c r="AN40" i="27"/>
  <c r="AO40" i="27"/>
  <c r="AQ40" i="27"/>
  <c r="AR40" i="27"/>
  <c r="AS40" i="27"/>
  <c r="AU40" i="27"/>
  <c r="AV40" i="27"/>
  <c r="AW40" i="27"/>
  <c r="AY40" i="27"/>
  <c r="BA40" i="27"/>
  <c r="BC40" i="27"/>
  <c r="BD40" i="27"/>
  <c r="BE40" i="27"/>
  <c r="I41" i="27"/>
  <c r="L41" i="27"/>
  <c r="N41" i="27"/>
  <c r="P41" i="27"/>
  <c r="S41" i="27"/>
  <c r="V41" i="27"/>
  <c r="W41" i="27"/>
  <c r="AA41" i="27"/>
  <c r="AB41" i="27"/>
  <c r="AD41" i="27"/>
  <c r="AF41" i="27"/>
  <c r="AH41" i="27"/>
  <c r="AJ41" i="27"/>
  <c r="AK41" i="27"/>
  <c r="AM41" i="27"/>
  <c r="AN41" i="27"/>
  <c r="AO41" i="27"/>
  <c r="AQ41" i="27"/>
  <c r="AR41" i="27"/>
  <c r="AS41" i="27"/>
  <c r="AU41" i="27"/>
  <c r="AV41" i="27"/>
  <c r="AW41" i="27"/>
  <c r="AY41" i="27"/>
  <c r="BA41" i="27"/>
  <c r="BC41" i="27"/>
  <c r="BD41" i="27"/>
  <c r="BE41" i="27"/>
  <c r="F11" i="24"/>
  <c r="E11" i="24"/>
  <c r="E10" i="24" s="1"/>
  <c r="D11" i="24"/>
  <c r="D10" i="24" s="1"/>
  <c r="C11" i="24"/>
  <c r="C10" i="24" s="1"/>
  <c r="B11" i="24"/>
  <c r="B10" i="24" s="1"/>
  <c r="BL34" i="27" l="1"/>
  <c r="BG47" i="28"/>
  <c r="BG50" i="28"/>
  <c r="BG52" i="28"/>
  <c r="BG55" i="28"/>
  <c r="BG48" i="28"/>
  <c r="BG57" i="28"/>
  <c r="BG49" i="28"/>
  <c r="BG51" i="28"/>
  <c r="BG53" i="28"/>
  <c r="BG56" i="28"/>
  <c r="BG54" i="28"/>
  <c r="AI11" i="29"/>
  <c r="AJ59" i="28"/>
  <c r="AI41" i="27"/>
  <c r="AI40" i="27"/>
  <c r="BL27" i="27"/>
  <c r="AI38" i="27"/>
  <c r="BL25" i="27"/>
  <c r="BL16" i="27"/>
  <c r="BL28" i="27"/>
  <c r="BL13" i="27"/>
  <c r="BL17" i="27"/>
  <c r="E48" i="28"/>
  <c r="E49" i="28"/>
  <c r="BL11" i="27"/>
  <c r="BL14" i="27"/>
  <c r="BJ18" i="27"/>
  <c r="BL24" i="27"/>
  <c r="BJ26" i="27"/>
  <c r="E57" i="28"/>
  <c r="E52" i="28"/>
  <c r="E56" i="28"/>
  <c r="J20" i="29"/>
  <c r="N20" i="29" s="1"/>
  <c r="S20" i="29" s="1"/>
  <c r="W20" i="29" s="1"/>
  <c r="AB20" i="29" s="1"/>
  <c r="AF20" i="29" s="1"/>
  <c r="AK20" i="29" s="1"/>
  <c r="AO20" i="29" s="1"/>
  <c r="AS20" i="29" s="1"/>
  <c r="AW20" i="29" s="1"/>
  <c r="BA20" i="29" s="1"/>
  <c r="BD20" i="29" s="1"/>
  <c r="BL22" i="27"/>
  <c r="BI38" i="27"/>
  <c r="BL20" i="27"/>
  <c r="BK38" i="27"/>
  <c r="BG15" i="27"/>
  <c r="BM23" i="24"/>
  <c r="BN23" i="24" s="1"/>
  <c r="BM20" i="24"/>
  <c r="BN20" i="24" s="1"/>
  <c r="AD13" i="24"/>
  <c r="AD32" i="24" s="1"/>
  <c r="U13" i="24"/>
  <c r="BM17" i="24"/>
  <c r="BN17" i="24" s="1"/>
  <c r="BM18" i="24"/>
  <c r="BN18" i="24" s="1"/>
  <c r="BM22" i="24"/>
  <c r="BN22" i="24" s="1"/>
  <c r="AB46" i="28"/>
  <c r="H26" i="24"/>
  <c r="H31" i="24"/>
  <c r="BI54" i="28"/>
  <c r="AK46" i="28"/>
  <c r="H30" i="24"/>
  <c r="E53" i="28"/>
  <c r="BF11" i="28"/>
  <c r="BF59" i="28" s="1"/>
  <c r="I19" i="29"/>
  <c r="M19" i="29" s="1"/>
  <c r="BH18" i="29"/>
  <c r="BE11" i="28"/>
  <c r="BE59" i="28" s="1"/>
  <c r="AL46" i="28"/>
  <c r="BI16" i="28"/>
  <c r="M46" i="28"/>
  <c r="BJ26" i="28"/>
  <c r="BI56" i="28"/>
  <c r="BI33" i="28"/>
  <c r="BB12" i="28"/>
  <c r="BB11" i="28" s="1"/>
  <c r="AR12" i="28"/>
  <c r="AR11" i="28" s="1"/>
  <c r="I12" i="28"/>
  <c r="I11" i="28" s="1"/>
  <c r="U32" i="24"/>
  <c r="AF58" i="28"/>
  <c r="AF46" i="28" s="1"/>
  <c r="E55" i="28"/>
  <c r="E54" i="28"/>
  <c r="BJ48" i="28"/>
  <c r="BJ45" i="28"/>
  <c r="BJ44" i="28" s="1"/>
  <c r="BI20" i="28"/>
  <c r="BJ15" i="28"/>
  <c r="H25" i="24"/>
  <c r="C46" i="28"/>
  <c r="BJ18" i="28"/>
  <c r="BJ50" i="28"/>
  <c r="X46" i="28"/>
  <c r="BJ42" i="28"/>
  <c r="BI27" i="28"/>
  <c r="AG12" i="28"/>
  <c r="AG11" i="28" s="1"/>
  <c r="BJ57" i="28"/>
  <c r="BJ35" i="28"/>
  <c r="BI53" i="28"/>
  <c r="AS46" i="28"/>
  <c r="J46" i="28"/>
  <c r="BB46" i="28"/>
  <c r="AR46" i="28"/>
  <c r="BJ31" i="28"/>
  <c r="BJ19" i="28"/>
  <c r="BM28" i="24"/>
  <c r="Z46" i="28"/>
  <c r="BJ51" i="28"/>
  <c r="AV46" i="28"/>
  <c r="AW12" i="28"/>
  <c r="AW11" i="28" s="1"/>
  <c r="V12" i="28"/>
  <c r="V11" i="28" s="1"/>
  <c r="H27" i="24"/>
  <c r="H28" i="24"/>
  <c r="BJ33" i="28"/>
  <c r="E50" i="28"/>
  <c r="AW46" i="28"/>
  <c r="H29" i="24"/>
  <c r="BI52" i="28"/>
  <c r="AO46" i="28"/>
  <c r="BJ49" i="28"/>
  <c r="F46" i="28"/>
  <c r="AZ46" i="28"/>
  <c r="AC46" i="28"/>
  <c r="Q46" i="28"/>
  <c r="BJ37" i="28"/>
  <c r="BI19" i="28"/>
  <c r="BJ17" i="28"/>
  <c r="BI55" i="28"/>
  <c r="BJ32" i="28"/>
  <c r="BJ27" i="28"/>
  <c r="BJ16" i="28"/>
  <c r="BG11" i="29"/>
  <c r="L21" i="29"/>
  <c r="P21" i="29" s="1"/>
  <c r="U21" i="29" s="1"/>
  <c r="Y21" i="29" s="1"/>
  <c r="AD21" i="29" s="1"/>
  <c r="AH21" i="29" s="1"/>
  <c r="AM21" i="29" s="1"/>
  <c r="AQ21" i="29" s="1"/>
  <c r="AU21" i="29" s="1"/>
  <c r="AY21" i="29" s="1"/>
  <c r="BC21" i="29" s="1"/>
  <c r="BE21" i="29" s="1"/>
  <c r="BG18" i="29"/>
  <c r="BH11" i="29"/>
  <c r="BL33" i="27"/>
  <c r="BL32" i="27"/>
  <c r="BK39" i="27"/>
  <c r="BL29" i="27"/>
  <c r="BL26" i="27"/>
  <c r="BG26" i="27"/>
  <c r="BL23" i="27"/>
  <c r="BG18" i="27"/>
  <c r="BL15" i="27"/>
  <c r="BJ13" i="27"/>
  <c r="BL21" i="27"/>
  <c r="BG23" i="27"/>
  <c r="BJ15" i="27"/>
  <c r="BL12" i="27"/>
  <c r="BG29" i="27"/>
  <c r="BJ21" i="27"/>
  <c r="BG25" i="27"/>
  <c r="BL19" i="27"/>
  <c r="BG17" i="27"/>
  <c r="BL18" i="27"/>
  <c r="D12" i="29"/>
  <c r="D11" i="29" s="1"/>
  <c r="D18" i="29" s="1"/>
  <c r="Q18" i="29"/>
  <c r="BI25" i="28"/>
  <c r="AV12" i="28"/>
  <c r="AV11" i="28" s="1"/>
  <c r="T12" i="28"/>
  <c r="T11" i="28" s="1"/>
  <c r="W46" i="28"/>
  <c r="BI49" i="28"/>
  <c r="AT46" i="28"/>
  <c r="AI46" i="28"/>
  <c r="K46" i="28"/>
  <c r="BJ29" i="28"/>
  <c r="BJ28" i="28"/>
  <c r="BI23" i="28"/>
  <c r="AE12" i="28"/>
  <c r="AE11" i="28" s="1"/>
  <c r="AS12" i="28"/>
  <c r="AS11" i="28" s="1"/>
  <c r="BA12" i="28"/>
  <c r="BA11" i="28" s="1"/>
  <c r="AP12" i="28"/>
  <c r="AP11" i="28" s="1"/>
  <c r="S12" i="28"/>
  <c r="S11" i="28" s="1"/>
  <c r="E51" i="28"/>
  <c r="BI31" i="28"/>
  <c r="BJ54" i="28"/>
  <c r="BJ52" i="28"/>
  <c r="BD46" i="28"/>
  <c r="AG46" i="28"/>
  <c r="V46" i="28"/>
  <c r="BJ36" i="28"/>
  <c r="BJ23" i="28"/>
  <c r="BJ21" i="28"/>
  <c r="BJ20" i="28"/>
  <c r="AF12" i="28"/>
  <c r="AF11" i="28" s="1"/>
  <c r="AZ12" i="28"/>
  <c r="AZ11" i="28" s="1"/>
  <c r="AC12" i="28"/>
  <c r="AC11" i="28" s="1"/>
  <c r="Q12" i="28"/>
  <c r="Q11" i="28" s="1"/>
  <c r="F12" i="28"/>
  <c r="F11" i="28" s="1"/>
  <c r="BI41" i="28"/>
  <c r="T46" i="28"/>
  <c r="BI47" i="28"/>
  <c r="BJ47" i="28"/>
  <c r="I46" i="28"/>
  <c r="BI45" i="28"/>
  <c r="BI44" i="28" s="1"/>
  <c r="BJ41" i="28"/>
  <c r="BJ34" i="28"/>
  <c r="BI30" i="28"/>
  <c r="AO12" i="28"/>
  <c r="AO11" i="28" s="1"/>
  <c r="G12" i="28"/>
  <c r="G11" i="28" s="1"/>
  <c r="AX12" i="28"/>
  <c r="AX11" i="28" s="1"/>
  <c r="E12" i="28"/>
  <c r="E11" i="28" s="1"/>
  <c r="BI22" i="28"/>
  <c r="AN12" i="28"/>
  <c r="AN11" i="28" s="1"/>
  <c r="AB12" i="28"/>
  <c r="AB11" i="28" s="1"/>
  <c r="AL12" i="28"/>
  <c r="AL11" i="28" s="1"/>
  <c r="Z12" i="28"/>
  <c r="Z11" i="28" s="1"/>
  <c r="J12" i="28"/>
  <c r="J11" i="28" s="1"/>
  <c r="BI57" i="28"/>
  <c r="BI51" i="28"/>
  <c r="BI50" i="28"/>
  <c r="AE46" i="28"/>
  <c r="BJ55" i="28"/>
  <c r="BJ25" i="28"/>
  <c r="BD12" i="28"/>
  <c r="BD11" i="28" s="1"/>
  <c r="AK12" i="28"/>
  <c r="AK11" i="28" s="1"/>
  <c r="AK59" i="28" s="1"/>
  <c r="X12" i="28"/>
  <c r="X11" i="28" s="1"/>
  <c r="M12" i="28"/>
  <c r="M11" i="28" s="1"/>
  <c r="BI24" i="28"/>
  <c r="BJ56" i="28"/>
  <c r="AP46" i="28"/>
  <c r="G46" i="28"/>
  <c r="BI42" i="28"/>
  <c r="BJ53" i="28"/>
  <c r="BI48" i="28"/>
  <c r="AX46" i="28"/>
  <c r="AN46" i="28"/>
  <c r="O46" i="28"/>
  <c r="D46" i="28"/>
  <c r="D59" i="28" s="1"/>
  <c r="BJ39" i="28"/>
  <c r="BJ38" i="28" s="1"/>
  <c r="BI32" i="28"/>
  <c r="BJ24" i="28"/>
  <c r="AT12" i="28"/>
  <c r="AT11" i="28" s="1"/>
  <c r="AI12" i="28"/>
  <c r="AI11" i="28" s="1"/>
  <c r="K12" i="28"/>
  <c r="K11" i="28" s="1"/>
  <c r="S58" i="28"/>
  <c r="BI39" i="28"/>
  <c r="BI38" i="28" s="1"/>
  <c r="BI14" i="28"/>
  <c r="N12" i="28"/>
  <c r="N11" i="28" s="1"/>
  <c r="O12" i="28"/>
  <c r="O11" i="28" s="1"/>
  <c r="E58" i="28"/>
  <c r="E44" i="28"/>
  <c r="E40" i="28"/>
  <c r="BI17" i="28"/>
  <c r="W12" i="28"/>
  <c r="W11" i="28" s="1"/>
  <c r="E47" i="28"/>
  <c r="BI36" i="28"/>
  <c r="BI28" i="28"/>
  <c r="N46" i="28"/>
  <c r="BI15" i="28"/>
  <c r="C12" i="28"/>
  <c r="C11" i="28" s="1"/>
  <c r="BI37" i="28"/>
  <c r="BI34" i="28"/>
  <c r="BI26" i="28"/>
  <c r="BI18" i="28"/>
  <c r="BJ13" i="28"/>
  <c r="BA58" i="28"/>
  <c r="BA46" i="28" s="1"/>
  <c r="BI29" i="28"/>
  <c r="BI21" i="28"/>
  <c r="BI13" i="28"/>
  <c r="BG20" i="27"/>
  <c r="BH20" i="27"/>
  <c r="BJ20" i="27" s="1"/>
  <c r="BG12" i="27"/>
  <c r="BH12" i="27"/>
  <c r="BJ12" i="27" s="1"/>
  <c r="BI36" i="27"/>
  <c r="BL36" i="27" s="1"/>
  <c r="BG34" i="27"/>
  <c r="BH34" i="27"/>
  <c r="BJ34" i="27" s="1"/>
  <c r="BG27" i="27"/>
  <c r="BH27" i="27"/>
  <c r="BJ27" i="27" s="1"/>
  <c r="BG11" i="27"/>
  <c r="BI37" i="27"/>
  <c r="BL37" i="27" s="1"/>
  <c r="BJ11" i="27"/>
  <c r="AE41" i="27"/>
  <c r="U41" i="27"/>
  <c r="J41" i="27"/>
  <c r="J39" i="27"/>
  <c r="BI39" i="27" s="1"/>
  <c r="D33" i="27"/>
  <c r="D40" i="27" s="1"/>
  <c r="D41" i="27" s="1"/>
  <c r="BH32" i="27"/>
  <c r="BK31" i="27"/>
  <c r="BK41" i="27" s="1"/>
  <c r="BG28" i="27"/>
  <c r="BG22" i="27"/>
  <c r="BG21" i="27"/>
  <c r="BH19" i="27"/>
  <c r="BJ19" i="27" s="1"/>
  <c r="BG14" i="27"/>
  <c r="BG13" i="27"/>
  <c r="R41" i="27"/>
  <c r="H41" i="27"/>
  <c r="H44" i="27" s="1"/>
  <c r="L44" i="27" s="1"/>
  <c r="P44" i="27" s="1"/>
  <c r="H40" i="27"/>
  <c r="BK40" i="27" s="1"/>
  <c r="BH37" i="27"/>
  <c r="BI35" i="27"/>
  <c r="BL35" i="27" s="1"/>
  <c r="BI31" i="27"/>
  <c r="BH25" i="27"/>
  <c r="BJ25" i="27" s="1"/>
  <c r="BG19" i="27"/>
  <c r="BH17" i="27"/>
  <c r="BJ17" i="27" s="1"/>
  <c r="Q41" i="27"/>
  <c r="F41" i="27"/>
  <c r="F43" i="27" s="1"/>
  <c r="F40" i="27"/>
  <c r="BI40" i="27" s="1"/>
  <c r="Q39" i="27"/>
  <c r="BF39" i="27" s="1"/>
  <c r="Q38" i="27"/>
  <c r="BH35" i="27"/>
  <c r="BH31" i="27"/>
  <c r="BH24" i="27"/>
  <c r="BJ24" i="27" s="1"/>
  <c r="BH16" i="27"/>
  <c r="BJ16" i="27" s="1"/>
  <c r="BH29" i="27"/>
  <c r="BJ29" i="27" s="1"/>
  <c r="BH23" i="27"/>
  <c r="BJ23" i="27" s="1"/>
  <c r="AZ40" i="27"/>
  <c r="E41" i="27"/>
  <c r="E42" i="27" s="1"/>
  <c r="I42" i="27" s="1"/>
  <c r="Y41" i="27"/>
  <c r="BG24" i="27"/>
  <c r="BG16" i="27"/>
  <c r="E40" i="27"/>
  <c r="M41" i="27"/>
  <c r="BM27" i="24"/>
  <c r="BN27" i="24" s="1"/>
  <c r="F10" i="24"/>
  <c r="BG58" i="28" l="1"/>
  <c r="BG46" i="28" s="1"/>
  <c r="BL38" i="27"/>
  <c r="BL39" i="27"/>
  <c r="AC59" i="28"/>
  <c r="Q19" i="29"/>
  <c r="R19" i="29" s="1"/>
  <c r="V19" i="29" s="1"/>
  <c r="BM21" i="24"/>
  <c r="BN21" i="24" s="1"/>
  <c r="AS59" i="28"/>
  <c r="AB59" i="28"/>
  <c r="BM26" i="24"/>
  <c r="BN26" i="24" s="1"/>
  <c r="BM29" i="24"/>
  <c r="BN29" i="24" s="1"/>
  <c r="C59" i="28"/>
  <c r="BM14" i="24"/>
  <c r="BN14" i="24" s="1"/>
  <c r="BM19" i="24"/>
  <c r="BN19" i="24" s="1"/>
  <c r="BM25" i="24"/>
  <c r="BM15" i="24"/>
  <c r="BN15" i="24" s="1"/>
  <c r="AO59" i="28"/>
  <c r="BM16" i="24"/>
  <c r="BN16" i="24" s="1"/>
  <c r="AI59" i="28"/>
  <c r="BM30" i="24"/>
  <c r="BN30" i="24" s="1"/>
  <c r="O59" i="28"/>
  <c r="AT59" i="28"/>
  <c r="Q59" i="28"/>
  <c r="AL59" i="28"/>
  <c r="BH38" i="28"/>
  <c r="AW59" i="28"/>
  <c r="AG59" i="28"/>
  <c r="M59" i="28"/>
  <c r="BJ40" i="28"/>
  <c r="AR59" i="28"/>
  <c r="BB59" i="28"/>
  <c r="V59" i="28"/>
  <c r="F59" i="28"/>
  <c r="F60" i="28" s="1"/>
  <c r="E46" i="28"/>
  <c r="E59" i="28" s="1"/>
  <c r="BI12" i="28"/>
  <c r="BH44" i="28"/>
  <c r="J59" i="28"/>
  <c r="X59" i="28"/>
  <c r="Z59" i="28"/>
  <c r="AZ59" i="28"/>
  <c r="BM31" i="24"/>
  <c r="BN31" i="24" s="1"/>
  <c r="N59" i="28"/>
  <c r="I59" i="28"/>
  <c r="I62" i="28" s="1"/>
  <c r="BL40" i="27"/>
  <c r="BJ37" i="27"/>
  <c r="BG39" i="27"/>
  <c r="U44" i="27"/>
  <c r="Y44" i="27" s="1"/>
  <c r="AD44" i="27" s="1"/>
  <c r="AH44" i="27" s="1"/>
  <c r="AM44" i="27" s="1"/>
  <c r="AQ44" i="27" s="1"/>
  <c r="AU44" i="27" s="1"/>
  <c r="AY44" i="27" s="1"/>
  <c r="BC44" i="27" s="1"/>
  <c r="BE44" i="27" s="1"/>
  <c r="Z11" i="29"/>
  <c r="Z18" i="29"/>
  <c r="AE59" i="28"/>
  <c r="BH40" i="28"/>
  <c r="BD59" i="28"/>
  <c r="AN59" i="28"/>
  <c r="T59" i="28"/>
  <c r="K59" i="28"/>
  <c r="S46" i="28"/>
  <c r="S59" i="28" s="1"/>
  <c r="R12" i="28"/>
  <c r="R11" i="28" s="1"/>
  <c r="W59" i="28"/>
  <c r="AX59" i="28"/>
  <c r="AF59" i="28"/>
  <c r="BG38" i="28"/>
  <c r="AP59" i="28"/>
  <c r="BJ12" i="28"/>
  <c r="G59" i="28"/>
  <c r="G61" i="28" s="1"/>
  <c r="BJ46" i="28"/>
  <c r="BI40" i="28"/>
  <c r="BA59" i="28"/>
  <c r="BI46" i="28"/>
  <c r="AV59" i="28"/>
  <c r="BJ32" i="27"/>
  <c r="BH33" i="27"/>
  <c r="BJ33" i="27" s="1"/>
  <c r="J43" i="27"/>
  <c r="N43" i="27" s="1"/>
  <c r="S43" i="27" s="1"/>
  <c r="W43" i="27" s="1"/>
  <c r="AB43" i="27" s="1"/>
  <c r="AF43" i="27" s="1"/>
  <c r="AK43" i="27" s="1"/>
  <c r="AO43" i="27" s="1"/>
  <c r="AS43" i="27" s="1"/>
  <c r="AW43" i="27" s="1"/>
  <c r="BA43" i="27" s="1"/>
  <c r="BD43" i="27" s="1"/>
  <c r="BG36" i="27"/>
  <c r="BH36" i="27"/>
  <c r="BJ36" i="27" s="1"/>
  <c r="Z38" i="27"/>
  <c r="BF38" i="27" s="1"/>
  <c r="Z41" i="27"/>
  <c r="BH14" i="27"/>
  <c r="BJ31" i="27"/>
  <c r="BH39" i="27"/>
  <c r="BJ39" i="27" s="1"/>
  <c r="M42" i="27"/>
  <c r="Q42" i="27" s="1"/>
  <c r="R42" i="27" s="1"/>
  <c r="V42" i="27" s="1"/>
  <c r="BJ35" i="27"/>
  <c r="Z40" i="27"/>
  <c r="BG32" i="27"/>
  <c r="BH22" i="27"/>
  <c r="BJ22" i="27" s="1"/>
  <c r="BI41" i="27"/>
  <c r="BL31" i="27"/>
  <c r="BL41" i="27" s="1"/>
  <c r="BG37" i="27"/>
  <c r="BG31" i="27"/>
  <c r="BH28" i="27"/>
  <c r="BJ28" i="27" s="1"/>
  <c r="BG33" i="27"/>
  <c r="Q40" i="27"/>
  <c r="BG35" i="27"/>
  <c r="BL13" i="24"/>
  <c r="H13" i="24" s="1"/>
  <c r="H11" i="24" s="1"/>
  <c r="BK13" i="24"/>
  <c r="BJ13" i="24"/>
  <c r="BG13" i="24"/>
  <c r="BE13" i="24"/>
  <c r="BD13" i="24"/>
  <c r="BC13" i="24"/>
  <c r="BA13" i="24"/>
  <c r="AZ13" i="24"/>
  <c r="AY13" i="24"/>
  <c r="AW13" i="24"/>
  <c r="AV13" i="24"/>
  <c r="AU13" i="24"/>
  <c r="AS13" i="24"/>
  <c r="AR13" i="24"/>
  <c r="AQ13" i="24"/>
  <c r="AO13" i="24"/>
  <c r="AN13" i="24"/>
  <c r="AL13" i="24"/>
  <c r="AJ13" i="24"/>
  <c r="AI13" i="24"/>
  <c r="AH13" i="24"/>
  <c r="AF13" i="24"/>
  <c r="AE13" i="24"/>
  <c r="AC13" i="24"/>
  <c r="AA13" i="24"/>
  <c r="Z13" i="24"/>
  <c r="Y13" i="24"/>
  <c r="W13" i="24"/>
  <c r="V13" i="24"/>
  <c r="T13" i="24"/>
  <c r="R13" i="24"/>
  <c r="Q13" i="24"/>
  <c r="P13" i="24"/>
  <c r="N13" i="24"/>
  <c r="M13" i="24"/>
  <c r="L13" i="24"/>
  <c r="J13" i="24"/>
  <c r="I13" i="24"/>
  <c r="BI59" i="28" l="1"/>
  <c r="BF40" i="27"/>
  <c r="BG40" i="27" s="1"/>
  <c r="BG38" i="27"/>
  <c r="Z19" i="29"/>
  <c r="AA19" i="29" s="1"/>
  <c r="AE19" i="29" s="1"/>
  <c r="BJ59" i="28"/>
  <c r="BI11" i="28"/>
  <c r="J60" i="28"/>
  <c r="N60" i="28" s="1"/>
  <c r="K61" i="28"/>
  <c r="O61" i="28" s="1"/>
  <c r="T61" i="28" s="1"/>
  <c r="X61" i="28" s="1"/>
  <c r="AC61" i="28" s="1"/>
  <c r="AG61" i="28" s="1"/>
  <c r="AL61" i="28" s="1"/>
  <c r="AP61" i="28" s="1"/>
  <c r="AT61" i="28" s="1"/>
  <c r="AX61" i="28" s="1"/>
  <c r="BB61" i="28" s="1"/>
  <c r="M62" i="28"/>
  <c r="Q62" i="28" s="1"/>
  <c r="V62" i="28" s="1"/>
  <c r="Z62" i="28" s="1"/>
  <c r="AE62" i="28" s="1"/>
  <c r="AI62" i="28" s="1"/>
  <c r="AN62" i="28" s="1"/>
  <c r="AR62" i="28" s="1"/>
  <c r="AV62" i="28" s="1"/>
  <c r="AZ62" i="28" s="1"/>
  <c r="BD62" i="28" s="1"/>
  <c r="Z42" i="27"/>
  <c r="AA42" i="27" s="1"/>
  <c r="AE42" i="27" s="1"/>
  <c r="BG41" i="27"/>
  <c r="BF11" i="29"/>
  <c r="BF18" i="29"/>
  <c r="BJ11" i="28"/>
  <c r="AA12" i="28"/>
  <c r="AA11" i="28" s="1"/>
  <c r="AA59" i="28" s="1"/>
  <c r="R59" i="28"/>
  <c r="BF41" i="27"/>
  <c r="BJ14" i="27"/>
  <c r="BJ41" i="27" s="1"/>
  <c r="BH38" i="27"/>
  <c r="BJ38" i="27" s="1"/>
  <c r="BH41" i="27"/>
  <c r="BH40" i="27"/>
  <c r="BJ40" i="27" s="1"/>
  <c r="G11" i="24"/>
  <c r="G13" i="24"/>
  <c r="D32" i="24"/>
  <c r="C32" i="24"/>
  <c r="AI19" i="29" l="1"/>
  <c r="AJ19" i="29" s="1"/>
  <c r="AN19" i="29" s="1"/>
  <c r="AR19" i="29" s="1"/>
  <c r="AV19" i="29" s="1"/>
  <c r="AZ19" i="29" s="1"/>
  <c r="AI42" i="27"/>
  <c r="AJ42" i="27" s="1"/>
  <c r="AN42" i="27" s="1"/>
  <c r="AR42" i="27" s="1"/>
  <c r="AV42" i="27" s="1"/>
  <c r="AZ42" i="27" s="1"/>
  <c r="R60" i="28"/>
  <c r="S60" i="28" s="1"/>
  <c r="W60" i="28" s="1"/>
  <c r="AA60" i="28" s="1"/>
  <c r="AB60" i="28" s="1"/>
  <c r="AF60" i="28" s="1"/>
  <c r="BG12" i="28"/>
  <c r="BG59" i="28" s="1"/>
  <c r="BH12" i="28"/>
  <c r="BH59" i="28" s="1"/>
  <c r="BH11" i="28"/>
  <c r="BM13" i="24"/>
  <c r="AJ60" i="28" l="1"/>
  <c r="AK60" i="28" s="1"/>
  <c r="AO60" i="28" s="1"/>
  <c r="AS60" i="28" s="1"/>
  <c r="AW60" i="28" s="1"/>
  <c r="BA60" i="28" s="1"/>
  <c r="BG11" i="28"/>
  <c r="P32" i="24"/>
  <c r="N32" i="24"/>
  <c r="M32" i="24"/>
  <c r="I32" i="24"/>
  <c r="E32" i="24" l="1"/>
  <c r="B32" i="24"/>
  <c r="BE32" i="24"/>
  <c r="AI32" i="24"/>
  <c r="AU32" i="24"/>
  <c r="W32" i="24"/>
  <c r="AV32" i="24"/>
  <c r="BJ32" i="24"/>
  <c r="AZ32" i="24"/>
  <c r="AO32" i="24"/>
  <c r="AC32" i="24"/>
  <c r="Q32" i="24"/>
  <c r="BA32" i="24"/>
  <c r="AE32" i="24"/>
  <c r="AY32" i="24"/>
  <c r="AN32" i="24"/>
  <c r="AA32" i="24"/>
  <c r="Y32" i="24"/>
  <c r="R32" i="24"/>
  <c r="BC32" i="24"/>
  <c r="AF32" i="24"/>
  <c r="T32" i="24"/>
  <c r="AS32" i="24"/>
  <c r="AH32" i="24"/>
  <c r="AW32" i="24"/>
  <c r="AL32" i="24"/>
  <c r="Z32" i="24"/>
  <c r="BG32" i="24"/>
  <c r="AQ32" i="24"/>
  <c r="V32" i="24"/>
  <c r="I35" i="24"/>
  <c r="E42" i="24" l="1"/>
  <c r="BN38" i="24"/>
  <c r="L32" i="24"/>
  <c r="L35" i="24" s="1"/>
  <c r="J32" i="24"/>
  <c r="I39" i="24" s="1"/>
  <c r="AR32" i="24"/>
  <c r="AR36" i="24" s="1"/>
  <c r="BD32" i="24"/>
  <c r="BD37" i="24" s="1"/>
  <c r="AJ32" i="24"/>
  <c r="AI37" i="24" s="1"/>
  <c r="F32" i="24"/>
  <c r="F42" i="24" s="1"/>
  <c r="G32" i="24"/>
  <c r="G10" i="24" s="1"/>
  <c r="M35" i="24"/>
  <c r="Q35" i="24" s="1"/>
  <c r="V36" i="24"/>
  <c r="AE36" i="24"/>
  <c r="AV37" i="24"/>
  <c r="AN37" i="24"/>
  <c r="Z36" i="24"/>
  <c r="M37" i="24"/>
  <c r="M36" i="24"/>
  <c r="AZ37" i="24"/>
  <c r="AZ36" i="24"/>
  <c r="V37" i="24"/>
  <c r="Q37" i="24"/>
  <c r="Q36" i="24"/>
  <c r="U35" i="24" l="1"/>
  <c r="V35" i="24" s="1"/>
  <c r="Z35" i="24" s="1"/>
  <c r="I38" i="24"/>
  <c r="I36" i="24"/>
  <c r="AI36" i="24"/>
  <c r="BD36" i="24"/>
  <c r="I37" i="24"/>
  <c r="P35" i="24"/>
  <c r="T35" i="24" s="1"/>
  <c r="AR37" i="24"/>
  <c r="J35" i="24"/>
  <c r="N35" i="24" s="1"/>
  <c r="M38" i="24" s="1"/>
  <c r="AE37" i="24"/>
  <c r="AV36" i="24"/>
  <c r="Z37" i="24"/>
  <c r="AN36" i="24"/>
  <c r="AD35" i="24" l="1"/>
  <c r="AE35" i="24" s="1"/>
  <c r="AI35" i="24" s="1"/>
  <c r="Y35" i="24"/>
  <c r="AC35" i="24" s="1"/>
  <c r="R35" i="24"/>
  <c r="Q38" i="24" s="1"/>
  <c r="M39" i="24"/>
  <c r="AM35" i="24" l="1"/>
  <c r="AN35" i="24" s="1"/>
  <c r="AR35" i="24" s="1"/>
  <c r="AV35" i="24" s="1"/>
  <c r="AZ35" i="24" s="1"/>
  <c r="BD35" i="24" s="1"/>
  <c r="W35" i="24"/>
  <c r="V38" i="24" s="1"/>
  <c r="Q39" i="24"/>
  <c r="AH35" i="24"/>
  <c r="V39" i="24" l="1"/>
  <c r="AA35" i="24"/>
  <c r="Z38" i="24" s="1"/>
  <c r="AL35" i="24"/>
  <c r="AF35" i="24" l="1"/>
  <c r="AE39" i="24" s="1"/>
  <c r="Z39" i="24"/>
  <c r="AQ35" i="24"/>
  <c r="AE38" i="24" l="1"/>
  <c r="AJ35" i="24"/>
  <c r="AI39" i="24" s="1"/>
  <c r="AU35" i="24"/>
  <c r="AI38" i="24" l="1"/>
  <c r="AO35" i="24"/>
  <c r="AN38" i="24" s="1"/>
  <c r="AY35" i="24"/>
  <c r="AN39" i="24" l="1"/>
  <c r="AS35" i="24"/>
  <c r="AW35" i="24" s="1"/>
  <c r="BC35" i="24"/>
  <c r="AR38" i="24" l="1"/>
  <c r="AR39" i="24"/>
  <c r="AV39" i="24"/>
  <c r="AV38" i="24"/>
  <c r="BA35" i="24"/>
  <c r="BG35" i="24"/>
  <c r="AZ38" i="24" l="1"/>
  <c r="BE35" i="24"/>
  <c r="AZ39" i="24"/>
  <c r="BD38" i="24" l="1"/>
  <c r="BD39" i="24"/>
  <c r="BH13" i="24" l="1"/>
  <c r="BH32" i="24" s="1"/>
  <c r="BI13" i="24"/>
  <c r="BI32" i="24" s="1"/>
  <c r="BI35" i="24" s="1"/>
  <c r="BL32" i="24" l="1"/>
  <c r="BN40" i="24" l="1"/>
  <c r="BN36" i="24"/>
  <c r="BK32" i="24" l="1"/>
  <c r="BN35" i="24" s="1"/>
  <c r="H32" i="24"/>
  <c r="H10" i="24" s="1"/>
  <c r="BM32" i="24" l="1"/>
  <c r="BN13" i="24"/>
  <c r="B42" i="24" l="1"/>
  <c r="D42" i="24" l="1"/>
  <c r="BL42" i="24" l="1"/>
  <c r="L42" i="24"/>
  <c r="T42" i="24"/>
  <c r="AY42" i="24"/>
  <c r="BC42" i="24"/>
  <c r="BG42" i="24"/>
  <c r="BI42" i="24"/>
  <c r="AQ42" i="24"/>
  <c r="AU42" i="24"/>
  <c r="P42" i="24"/>
  <c r="Y42" i="24"/>
  <c r="AC42" i="24"/>
  <c r="AH42" i="24"/>
  <c r="AL42" i="24"/>
</calcChain>
</file>

<file path=xl/sharedStrings.xml><?xml version="1.0" encoding="utf-8"?>
<sst xmlns="http://schemas.openxmlformats.org/spreadsheetml/2006/main" count="450" uniqueCount="236">
  <si>
    <t>Production Support</t>
  </si>
  <si>
    <t>Project Administration</t>
  </si>
  <si>
    <t>Totals</t>
  </si>
  <si>
    <t>Department of Financial Services</t>
  </si>
  <si>
    <t>Annual</t>
  </si>
  <si>
    <t>Fiscal Year to Date</t>
  </si>
  <si>
    <t>Category
(Cost Area / Contract)</t>
  </si>
  <si>
    <t xml:space="preserve">Projected </t>
  </si>
  <si>
    <t xml:space="preserve">Incurred </t>
  </si>
  <si>
    <t xml:space="preserve">Paid </t>
  </si>
  <si>
    <t>Total CF
Incurred</t>
  </si>
  <si>
    <t>Total CF
Paid</t>
  </si>
  <si>
    <t>Projected 
FYTD</t>
  </si>
  <si>
    <t>Incurred 
FYTD</t>
  </si>
  <si>
    <t>Paid
FYTD</t>
  </si>
  <si>
    <t>Balance
(Projected - Incurred)</t>
  </si>
  <si>
    <t>% Remaining</t>
  </si>
  <si>
    <t>Released</t>
  </si>
  <si>
    <t>Unreleased</t>
  </si>
  <si>
    <t>Projected</t>
  </si>
  <si>
    <t>Release Remaining</t>
  </si>
  <si>
    <t>FLAIR System Replacement (100781)</t>
  </si>
  <si>
    <t>SSI Implementation Services (FP004)</t>
  </si>
  <si>
    <t>Facilities and Maintenance (FP004)</t>
  </si>
  <si>
    <t>Production Support (FP004)</t>
  </si>
  <si>
    <t>Production Support Administration</t>
  </si>
  <si>
    <t>Oracle Software and Maintenance (FP005)</t>
  </si>
  <si>
    <t>QA Support Services</t>
  </si>
  <si>
    <t>Contingency (100819)</t>
  </si>
  <si>
    <t>Risk Management Insurance (103241)</t>
  </si>
  <si>
    <t>Running Totals</t>
  </si>
  <si>
    <t>Monthly Total Incurred/Total Projected</t>
  </si>
  <si>
    <t>Monthly Total Incurred/Total Projected (Variance)</t>
  </si>
  <si>
    <t>FYTD Total Incurred/Total Projected</t>
  </si>
  <si>
    <t>FYTD Total Incurred/Total Projected (Variance)</t>
  </si>
  <si>
    <t>Incurred</t>
  </si>
  <si>
    <t>Paid</t>
  </si>
  <si>
    <t>Total</t>
  </si>
  <si>
    <t>Footnotes:</t>
  </si>
  <si>
    <t>1</t>
  </si>
  <si>
    <t>Contractor hours were less than anticipated.</t>
  </si>
  <si>
    <t>2</t>
  </si>
  <si>
    <t>Incurred amounts were less than anticipated due to the timing of a planned purchase or acceptance of deliverables.</t>
  </si>
  <si>
    <t>3</t>
  </si>
  <si>
    <t>Incurred amounts were greater than anticipated due to the timing of a planned purchase or acceptance of deliverables.</t>
  </si>
  <si>
    <t>4</t>
  </si>
  <si>
    <t>Contractor hours were greater than anticipated.</t>
  </si>
  <si>
    <t>5</t>
  </si>
  <si>
    <t>6</t>
  </si>
  <si>
    <t>July
Projection</t>
  </si>
  <si>
    <t>July
Accepted / 
Approved</t>
  </si>
  <si>
    <t>July
Paid</t>
  </si>
  <si>
    <t>August
Projection</t>
  </si>
  <si>
    <t>August
Accepted /
Approved</t>
  </si>
  <si>
    <t>August
Paid</t>
  </si>
  <si>
    <t>September
Projection</t>
  </si>
  <si>
    <t>September
Accepted /
Approved</t>
  </si>
  <si>
    <t>September
Paid</t>
  </si>
  <si>
    <t>October
Projection</t>
  </si>
  <si>
    <t>October
Accepted /
Approved</t>
  </si>
  <si>
    <t>October
Paid</t>
  </si>
  <si>
    <t>November
Projection</t>
  </si>
  <si>
    <t>November
Accepted /
Approved</t>
  </si>
  <si>
    <t>November
Paid</t>
  </si>
  <si>
    <t>December
Projection</t>
  </si>
  <si>
    <t>December
Accepted /
Approved</t>
  </si>
  <si>
    <t>December
 Paid</t>
  </si>
  <si>
    <t>January
Projection</t>
  </si>
  <si>
    <t>January
Accepted /
Approved</t>
  </si>
  <si>
    <t>January
Paid</t>
  </si>
  <si>
    <t>February
Projection</t>
  </si>
  <si>
    <t>February
Accepted /
Approved</t>
  </si>
  <si>
    <t>February
Paid</t>
  </si>
  <si>
    <t>March
Projection</t>
  </si>
  <si>
    <t>March
Accepted /
Approved</t>
  </si>
  <si>
    <t>March
Paid</t>
  </si>
  <si>
    <t>April
Projection</t>
  </si>
  <si>
    <t>April
Accepted /
Approved</t>
  </si>
  <si>
    <t>April
Paid</t>
  </si>
  <si>
    <t>May
Projection</t>
  </si>
  <si>
    <t>May
Accepted /
Approved</t>
  </si>
  <si>
    <t>May
Paid</t>
  </si>
  <si>
    <t>June
Projection</t>
  </si>
  <si>
    <t>June
Accepted /
Approved</t>
  </si>
  <si>
    <t>June
Paid</t>
  </si>
  <si>
    <t>CF Incurred</t>
  </si>
  <si>
    <t>CF Paid</t>
  </si>
  <si>
    <t>Total
Projection</t>
  </si>
  <si>
    <t>Projected FYTD</t>
  </si>
  <si>
    <t>Ref #</t>
  </si>
  <si>
    <t>Deliverable Name</t>
  </si>
  <si>
    <t>Implementation</t>
  </si>
  <si>
    <t>Prod Supp</t>
  </si>
  <si>
    <t>Monthly Facilities Expense</t>
  </si>
  <si>
    <t>AM Services</t>
  </si>
  <si>
    <t>Oracle OCI Costs</t>
  </si>
  <si>
    <t>Support Tools Maintenance</t>
  </si>
  <si>
    <t>Support Tools Purchase</t>
  </si>
  <si>
    <t xml:space="preserve">Implementation Total: </t>
  </si>
  <si>
    <t xml:space="preserve">Production Support Facilities Total: </t>
  </si>
  <si>
    <t xml:space="preserve">Production Support (No Facilities) Total: </t>
  </si>
  <si>
    <t>Monthly Totals</t>
  </si>
  <si>
    <t>Projected YTD</t>
  </si>
  <si>
    <t>Incurred YTD</t>
  </si>
  <si>
    <t>Paid YTD</t>
  </si>
  <si>
    <t>Program</t>
  </si>
  <si>
    <t>Tech Support</t>
  </si>
  <si>
    <t>Total Projection</t>
  </si>
  <si>
    <t xml:space="preserve">Projected
FYTD
</t>
  </si>
  <si>
    <t xml:space="preserve">
Incurred
FYTD
</t>
  </si>
  <si>
    <t xml:space="preserve">
Paid
FYTD
</t>
  </si>
  <si>
    <t>Current License Tech Support</t>
  </si>
  <si>
    <t>Micro Focus International LTD - Server Express COBOL for Unix for 1 Named User</t>
  </si>
  <si>
    <t>Oracle Business Intelligence (Analytics) Server Administrator</t>
  </si>
  <si>
    <t>Oracle Business Intelligence Management Pack</t>
  </si>
  <si>
    <t>Oracle Business Intelligence Suite Foundation Edition</t>
  </si>
  <si>
    <t>Oracle Data Integrator Enterprise Edition</t>
  </si>
  <si>
    <t>Oracle Data Visualization</t>
  </si>
  <si>
    <t>Oracle Managed File Transfer</t>
  </si>
  <si>
    <t>Oracle Management Pack for Oracle Data Integrator</t>
  </si>
  <si>
    <t>Oracle SOA Management Pack Enterprise Edition</t>
  </si>
  <si>
    <t>Oracle SOA Suite for Oracle Middleware</t>
  </si>
  <si>
    <t>Oracle WebLogic Server Management Pack Enterprise Edition</t>
  </si>
  <si>
    <t>Oracle WebLogic Suite</t>
  </si>
  <si>
    <t>New License Purchase and Tech Support</t>
  </si>
  <si>
    <t>PeopleSoft Enterprise Time and Labor</t>
  </si>
  <si>
    <t>Incurred FYTD</t>
  </si>
  <si>
    <t>Paid FYTD</t>
  </si>
  <si>
    <t>Support Services</t>
  </si>
  <si>
    <t xml:space="preserve">PeopleSoft Enterprise Financials </t>
  </si>
  <si>
    <t xml:space="preserve">PeopleSoft Enterprise Treasury </t>
  </si>
  <si>
    <t>PeopleSoft Enterprise Expenses</t>
  </si>
  <si>
    <t>PeopleSoft Enterprise eSettlements</t>
  </si>
  <si>
    <t>PeopleSoft Enterprise Contracts</t>
  </si>
  <si>
    <t>PeopleSoft Enterprise Grants</t>
  </si>
  <si>
    <t>PeopleSoft Enterprise Project Costing</t>
  </si>
  <si>
    <t>PeopleSoft Enterprise Supplier Contract Management</t>
  </si>
  <si>
    <t>PeopleSoft Enterprise Purchasing</t>
  </si>
  <si>
    <t xml:space="preserve">PeopleSoft Enterprise Human Resources </t>
  </si>
  <si>
    <t xml:space="preserve">PeopleSoft Enterprise Payroll </t>
  </si>
  <si>
    <t xml:space="preserve">PeopleSoft Enterprise Time and Labor </t>
  </si>
  <si>
    <t>Additional Facilities</t>
  </si>
  <si>
    <t>Florida PALM FY 2025 - 2026 SSI Contract Detail FYTD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</si>
  <si>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</si>
  <si>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</si>
  <si>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</si>
  <si>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</si>
  <si>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</si>
  <si>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</si>
  <si>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</si>
  <si>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</si>
  <si>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</si>
  <si>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April 2026</t>
  </si>
  <si>
    <t>May 2026</t>
  </si>
  <si>
    <t>June 2026</t>
  </si>
  <si>
    <t>Florida PALM FY 2025 - 2026 Spend Plan Summary FYTD</t>
  </si>
  <si>
    <t>CF 2025-26</t>
  </si>
  <si>
    <t xml:space="preserve">OAC (DW/BI)
- DEV: $53,219.00
- Test: $63,779.00
- DR: $94,238.00
- Production: $194,227.00 </t>
  </si>
  <si>
    <t>Project Analytics (DW/BI)</t>
  </si>
  <si>
    <t>HR Analytics (DW/BI)</t>
  </si>
  <si>
    <t>Analytics</t>
  </si>
  <si>
    <t>Oracle Financial Analytics Fusion Edition (DW/BI)</t>
  </si>
  <si>
    <t>Assignment</t>
  </si>
  <si>
    <t xml:space="preserve">Total
Projected
</t>
  </si>
  <si>
    <t>Total Purchase/ Subscription</t>
  </si>
  <si>
    <t>FY 2025-26 CF</t>
  </si>
  <si>
    <t>Quote</t>
  </si>
  <si>
    <t>Quantity/Months</t>
  </si>
  <si>
    <t>Florida PALM FY 2025 - 2026 Oracle Summary FYTD</t>
  </si>
  <si>
    <t xml:space="preserve">Completion of Mock Go-Lives (Dry Run #3) </t>
  </si>
  <si>
    <t xml:space="preserve">Completion of Disaster Recovery Testing </t>
  </si>
  <si>
    <t>Completion of Performance Testing</t>
  </si>
  <si>
    <t xml:space="preserve">Completion of Penetration Testing </t>
  </si>
  <si>
    <t xml:space="preserve">Completion of Mock Go-Lives (Dry Run #2) </t>
  </si>
  <si>
    <t>Support of UAT Segment III</t>
  </si>
  <si>
    <t>Completion of Interface Testing Segment II</t>
  </si>
  <si>
    <t>Completion of Payroll Parallel Testing</t>
  </si>
  <si>
    <t>Support of UAT Segment II</t>
  </si>
  <si>
    <t xml:space="preserve">Completion of Mock Go-Lives (Dry Run #1) </t>
  </si>
  <si>
    <t>Total Deliverable Cost FY 25-26</t>
  </si>
  <si>
    <t>Description</t>
  </si>
  <si>
    <t>Reconciles to ALRR</t>
  </si>
  <si>
    <t>Total Paid/Total Release</t>
  </si>
  <si>
    <t>Total Release/Total Appropriation</t>
  </si>
  <si>
    <t>Total Paid/Total Projected FYTD</t>
  </si>
  <si>
    <t>Total Incurred/Total Projected FYTD</t>
  </si>
  <si>
    <t>FY 2025 - 2026 Spend Plan Footnotes</t>
  </si>
  <si>
    <t>Completion of Employee Self-Service Build</t>
  </si>
  <si>
    <t>Completion of System Test DW/BI</t>
  </si>
  <si>
    <t>Completion of Mock Conversion IV</t>
  </si>
  <si>
    <t>Completion of Interface Testing Segment I</t>
  </si>
  <si>
    <t>Support of UAT Segment I</t>
  </si>
  <si>
    <t>Completion of System Test Segment III</t>
  </si>
  <si>
    <t>IM Services (Reduced Monthly by $3,715 SNow Credit)</t>
  </si>
  <si>
    <t>Solution Software Support (Reduced by $4,980 for A7 credit)</t>
  </si>
  <si>
    <t xml:space="preserve">Financials Analytics (DW/BI) </t>
  </si>
  <si>
    <t xml:space="preserve">UAT-QA D2 Standardized UAT and Automation Testing Plan </t>
  </si>
  <si>
    <t>UAT-QA D1 Project Schedule</t>
  </si>
  <si>
    <t>PALM Readiness Deliverables</t>
  </si>
  <si>
    <t>Total Projected</t>
  </si>
  <si>
    <t>Quantity</t>
  </si>
  <si>
    <t>Rate</t>
  </si>
  <si>
    <t>Item Description</t>
  </si>
  <si>
    <t>Florida PALM FY 2025 - 2026 PALM Readiness Detail FYTD</t>
  </si>
  <si>
    <t xml:space="preserve">Florida PALM-UAT </t>
  </si>
  <si>
    <t>FY 25-26 Total Appropriation</t>
  </si>
  <si>
    <t>Data Processing Services (210000)</t>
  </si>
  <si>
    <t>Florida PALM Unprojected Project Reserves</t>
  </si>
  <si>
    <t>FY 25-26 GAA Appropriated</t>
  </si>
  <si>
    <t>Salaries &amp; Benefits (010000) IRTF</t>
  </si>
  <si>
    <t>Salaries &amp; Benefits (010000) GRF</t>
  </si>
  <si>
    <t>DMS HR Transfer (107040) IRTF</t>
  </si>
  <si>
    <t>DMS HR Transfer (107040) GRF</t>
  </si>
  <si>
    <t>Completion of Mock Conversion III (UAT)</t>
  </si>
  <si>
    <t>FY 24-25 Revert &amp; Appropriated</t>
  </si>
  <si>
    <t>5,1</t>
  </si>
  <si>
    <t xml:space="preserve">Develop the Deployment and Contingency Plan </t>
  </si>
  <si>
    <t>Contractor hours projected and incurred amounts were greater than anticipated due to June 2025 hours not being projected to be incurred in July 2025.</t>
  </si>
  <si>
    <t>OAC</t>
  </si>
  <si>
    <t>Q2 Baseline Adjustment</t>
  </si>
  <si>
    <t>Q1 Baseline Adjustment</t>
  </si>
  <si>
    <t>UAT-QA D6 Final Assessment Report</t>
  </si>
  <si>
    <t>UAT-QA D5 Deployment of Streamline Testing Efforts and Regression Testing Automation</t>
  </si>
  <si>
    <t>UAT-QA D4 Report Providing Confirmation of Functional / Non-Functional Requirements and Agencies Ability to Comply with Financial Regulations</t>
  </si>
  <si>
    <t xml:space="preserve">UAT-QA D3 Report Identifying Common Agency Test Scripts </t>
  </si>
  <si>
    <t>In-Person Support of UAT (NEW)</t>
  </si>
  <si>
    <t>Payment
Pending</t>
  </si>
  <si>
    <t>Total
Paid</t>
  </si>
  <si>
    <t>Projected FYTD
Pending</t>
  </si>
  <si>
    <t>Total
Accepted /
Approved</t>
  </si>
  <si>
    <t>Projection
Remaining</t>
  </si>
  <si>
    <t>Oracle Credits</t>
  </si>
  <si>
    <t>A13 Baseline Adjustment</t>
  </si>
  <si>
    <t>Incurred amounts were less than anticipated due to the timing of planned purchases and a credit applied to invoice.</t>
  </si>
  <si>
    <t>Q3 Baseline Adjustment</t>
  </si>
  <si>
    <t>As of January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</si>
</sst>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03304B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i/>
      <u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b/>
      <sz val="20"/>
      <color rgb="FFE2E2E2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sz val="11"/>
      <color rgb="FF000000"/>
      <name val="Calibri"/>
      <family val="2"/>
    </font>
    <font>
      <i/>
      <sz val="11"/>
      <color theme="7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sz val="10"/>
      <color theme="1"/>
      <name val="Arial"/>
      <family val="2"/>
    </font>
    <font>
      <b/>
      <sz val="11"/>
      <color theme="7" tint="0.39997558519241921"/>
      <name val="Arial"/>
      <family val="2"/>
    </font>
    <font>
      <b/>
      <sz val="12"/>
      <color theme="4" tint="0.79998168889431442"/>
      <name val="Arial"/>
      <family val="2"/>
    </font>
    <font>
      <b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E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3304B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1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5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8" fillId="0" borderId="0"/>
    <xf numFmtId="43" fontId="4" fillId="0" borderId="0" applyFont="0" applyFill="0" applyBorder="0" applyAlignment="0" applyProtection="0"/>
    <xf numFmtId="0" fontId="18" fillId="0" borderId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  <xf numFmtId="0" fontId="18" fillId="0" borderId="0"/>
    <xf numFmtId="9" fontId="22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0" fontId="23" fillId="0" borderId="0" applyBorder="0"/>
    <xf numFmtId="0" fontId="25" fillId="0" borderId="0"/>
    <xf numFmtId="0" fontId="18" fillId="0" borderId="0"/>
  </cellStyleXfs>
  <cellXfs count="64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4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9" fillId="9" borderId="16" xfId="0" applyFont="1" applyFill="1" applyBorder="1" applyAlignment="1">
      <alignment vertical="center"/>
    </xf>
    <xf numFmtId="0" fontId="9" fillId="9" borderId="16" xfId="0" applyFont="1" applyFill="1" applyBorder="1" applyAlignment="1">
      <alignment horizontal="left" vertical="center"/>
    </xf>
    <xf numFmtId="0" fontId="9" fillId="9" borderId="40" xfId="0" applyFont="1" applyFill="1" applyBorder="1" applyAlignment="1">
      <alignment vertical="center"/>
    </xf>
    <xf numFmtId="44" fontId="9" fillId="4" borderId="2" xfId="1" applyFont="1" applyFill="1" applyBorder="1" applyAlignment="1">
      <alignment horizontal="left" vertical="center" wrapText="1"/>
    </xf>
    <xf numFmtId="44" fontId="9" fillId="4" borderId="17" xfId="1" applyFont="1" applyFill="1" applyBorder="1" applyAlignment="1">
      <alignment horizontal="left" vertical="center" wrapText="1"/>
    </xf>
    <xf numFmtId="0" fontId="13" fillId="0" borderId="45" xfId="0" applyFont="1" applyBorder="1" applyAlignment="1">
      <alignment horizontal="right"/>
    </xf>
    <xf numFmtId="0" fontId="13" fillId="15" borderId="45" xfId="0" applyFont="1" applyFill="1" applyBorder="1" applyAlignment="1">
      <alignment horizontal="right"/>
    </xf>
    <xf numFmtId="0" fontId="0" fillId="0" borderId="0" xfId="0" applyAlignment="1">
      <alignment wrapText="1"/>
    </xf>
    <xf numFmtId="49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49" fontId="6" fillId="0" borderId="0" xfId="0" applyNumberFormat="1" applyFont="1" applyAlignment="1">
      <alignment wrapText="1"/>
    </xf>
    <xf numFmtId="0" fontId="13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14" fillId="0" borderId="0" xfId="0" applyFont="1" applyAlignment="1">
      <alignment wrapText="1"/>
    </xf>
    <xf numFmtId="49" fontId="13" fillId="0" borderId="0" xfId="0" applyNumberFormat="1" applyFont="1" applyAlignment="1">
      <alignment horizontal="left" wrapText="1"/>
    </xf>
    <xf numFmtId="44" fontId="8" fillId="19" borderId="59" xfId="4" applyNumberFormat="1" applyFont="1" applyFill="1" applyBorder="1"/>
    <xf numFmtId="0" fontId="19" fillId="19" borderId="6" xfId="0" applyFont="1" applyFill="1" applyBorder="1" applyAlignment="1">
      <alignment horizontal="center" vertical="center"/>
    </xf>
    <xf numFmtId="0" fontId="9" fillId="9" borderId="37" xfId="0" applyFont="1" applyFill="1" applyBorder="1" applyAlignment="1">
      <alignment vertical="center"/>
    </xf>
    <xf numFmtId="0" fontId="13" fillId="0" borderId="49" xfId="0" applyFont="1" applyBorder="1" applyAlignment="1">
      <alignment horizontal="right"/>
    </xf>
    <xf numFmtId="0" fontId="13" fillId="0" borderId="57" xfId="0" applyFont="1" applyBorder="1" applyAlignment="1">
      <alignment horizontal="right"/>
    </xf>
    <xf numFmtId="44" fontId="9" fillId="22" borderId="17" xfId="1" applyFont="1" applyFill="1" applyBorder="1" applyAlignment="1">
      <alignment horizontal="right" vertical="center" wrapText="1"/>
    </xf>
    <xf numFmtId="17" fontId="9" fillId="6" borderId="8" xfId="0" applyNumberFormat="1" applyFont="1" applyFill="1" applyBorder="1" applyAlignment="1">
      <alignment vertical="center" wrapText="1"/>
    </xf>
    <xf numFmtId="17" fontId="9" fillId="6" borderId="14" xfId="0" applyNumberFormat="1" applyFont="1" applyFill="1" applyBorder="1" applyAlignment="1">
      <alignment vertical="center" wrapText="1"/>
    </xf>
    <xf numFmtId="44" fontId="15" fillId="18" borderId="4" xfId="1" applyFont="1" applyFill="1" applyBorder="1" applyAlignment="1">
      <alignment horizontal="left" vertical="center" wrapText="1"/>
    </xf>
    <xf numFmtId="0" fontId="9" fillId="9" borderId="30" xfId="0" applyFont="1" applyFill="1" applyBorder="1" applyAlignment="1">
      <alignment vertical="center"/>
    </xf>
    <xf numFmtId="44" fontId="10" fillId="0" borderId="50" xfId="1" applyFont="1" applyFill="1" applyBorder="1" applyAlignment="1">
      <alignment horizontal="left" vertical="center" wrapText="1"/>
    </xf>
    <xf numFmtId="44" fontId="10" fillId="0" borderId="48" xfId="1" applyFont="1" applyFill="1" applyBorder="1" applyAlignment="1">
      <alignment vertical="center" wrapText="1"/>
    </xf>
    <xf numFmtId="44" fontId="9" fillId="13" borderId="4" xfId="1" applyFont="1" applyFill="1" applyBorder="1" applyAlignment="1">
      <alignment horizontal="left" vertical="center" wrapText="1"/>
    </xf>
    <xf numFmtId="44" fontId="9" fillId="7" borderId="4" xfId="1" applyFont="1" applyFill="1" applyBorder="1" applyAlignment="1">
      <alignment horizontal="left" vertical="center" wrapText="1"/>
    </xf>
    <xf numFmtId="44" fontId="9" fillId="5" borderId="44" xfId="1" applyFont="1" applyFill="1" applyBorder="1" applyAlignment="1">
      <alignment horizontal="left" vertical="center" wrapText="1"/>
    </xf>
    <xf numFmtId="44" fontId="9" fillId="8" borderId="44" xfId="1" applyFont="1" applyFill="1" applyBorder="1" applyAlignment="1">
      <alignment horizontal="left" vertical="center" wrapText="1"/>
    </xf>
    <xf numFmtId="44" fontId="9" fillId="12" borderId="21" xfId="1" applyFont="1" applyFill="1" applyBorder="1" applyAlignment="1">
      <alignment horizontal="left" vertical="center" wrapText="1"/>
    </xf>
    <xf numFmtId="44" fontId="9" fillId="6" borderId="21" xfId="1" applyFont="1" applyFill="1" applyBorder="1" applyAlignment="1">
      <alignment horizontal="left" vertical="center" wrapText="1"/>
    </xf>
    <xf numFmtId="44" fontId="9" fillId="14" borderId="44" xfId="1" applyFont="1" applyFill="1" applyBorder="1" applyAlignment="1">
      <alignment horizontal="left" vertical="center" wrapText="1"/>
    </xf>
    <xf numFmtId="44" fontId="10" fillId="0" borderId="50" xfId="1" applyFont="1" applyFill="1" applyBorder="1" applyAlignment="1">
      <alignment vertical="center" wrapText="1"/>
    </xf>
    <xf numFmtId="0" fontId="12" fillId="0" borderId="53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6" borderId="45" xfId="0" applyFont="1" applyFill="1" applyBorder="1" applyAlignment="1">
      <alignment horizontal="center" wrapText="1"/>
    </xf>
    <xf numFmtId="44" fontId="8" fillId="12" borderId="45" xfId="0" applyNumberFormat="1" applyFont="1" applyFill="1" applyBorder="1" applyAlignment="1">
      <alignment horizontal="center" wrapText="1"/>
    </xf>
    <xf numFmtId="44" fontId="8" fillId="12" borderId="45" xfId="0" applyNumberFormat="1" applyFont="1" applyFill="1" applyBorder="1" applyAlignment="1">
      <alignment horizontal="center"/>
    </xf>
    <xf numFmtId="0" fontId="8" fillId="5" borderId="36" xfId="0" applyFont="1" applyFill="1" applyBorder="1" applyAlignment="1">
      <alignment horizontal="center" wrapText="1"/>
    </xf>
    <xf numFmtId="0" fontId="8" fillId="7" borderId="34" xfId="0" applyFont="1" applyFill="1" applyBorder="1" applyAlignment="1">
      <alignment horizontal="center" wrapText="1"/>
    </xf>
    <xf numFmtId="44" fontId="8" fillId="11" borderId="36" xfId="0" applyNumberFormat="1" applyFont="1" applyFill="1" applyBorder="1" applyAlignment="1">
      <alignment horizontal="center" wrapText="1"/>
    </xf>
    <xf numFmtId="44" fontId="8" fillId="13" borderId="34" xfId="0" applyNumberFormat="1" applyFont="1" applyFill="1" applyBorder="1" applyAlignment="1">
      <alignment horizontal="center" wrapText="1"/>
    </xf>
    <xf numFmtId="44" fontId="8" fillId="11" borderId="36" xfId="0" applyNumberFormat="1" applyFont="1" applyFill="1" applyBorder="1" applyAlignment="1">
      <alignment horizontal="center"/>
    </xf>
    <xf numFmtId="44" fontId="8" fillId="13" borderId="34" xfId="0" applyNumberFormat="1" applyFont="1" applyFill="1" applyBorder="1" applyAlignment="1">
      <alignment horizontal="center"/>
    </xf>
    <xf numFmtId="0" fontId="8" fillId="5" borderId="36" xfId="0" applyFont="1" applyFill="1" applyBorder="1" applyAlignment="1">
      <alignment horizontal="center" vertical="center" wrapText="1"/>
    </xf>
    <xf numFmtId="0" fontId="8" fillId="6" borderId="45" xfId="0" applyFont="1" applyFill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center" vertical="center" wrapText="1"/>
    </xf>
    <xf numFmtId="44" fontId="9" fillId="26" borderId="44" xfId="1" applyFont="1" applyFill="1" applyBorder="1" applyAlignment="1">
      <alignment horizontal="left" vertical="center" wrapText="1"/>
    </xf>
    <xf numFmtId="44" fontId="7" fillId="0" borderId="0" xfId="0" applyNumberFormat="1" applyFont="1" applyAlignment="1">
      <alignment horizontal="center"/>
    </xf>
    <xf numFmtId="44" fontId="6" fillId="0" borderId="0" xfId="0" applyNumberFormat="1" applyFont="1" applyAlignment="1">
      <alignment horizontal="center"/>
    </xf>
    <xf numFmtId="0" fontId="8" fillId="0" borderId="25" xfId="0" applyFont="1" applyBorder="1"/>
    <xf numFmtId="0" fontId="8" fillId="4" borderId="34" xfId="0" applyFont="1" applyFill="1" applyBorder="1" applyAlignment="1">
      <alignment wrapText="1"/>
    </xf>
    <xf numFmtId="0" fontId="8" fillId="10" borderId="34" xfId="0" applyFont="1" applyFill="1" applyBorder="1" applyAlignment="1">
      <alignment wrapText="1"/>
    </xf>
    <xf numFmtId="0" fontId="17" fillId="10" borderId="34" xfId="0" applyFont="1" applyFill="1" applyBorder="1" applyAlignment="1">
      <alignment wrapText="1"/>
    </xf>
    <xf numFmtId="0" fontId="8" fillId="10" borderId="28" xfId="0" applyFont="1" applyFill="1" applyBorder="1" applyAlignment="1">
      <alignment horizontal="right"/>
    </xf>
    <xf numFmtId="44" fontId="8" fillId="11" borderId="27" xfId="0" applyNumberFormat="1" applyFont="1" applyFill="1" applyBorder="1" applyAlignment="1">
      <alignment horizontal="center" wrapText="1"/>
    </xf>
    <xf numFmtId="44" fontId="13" fillId="0" borderId="36" xfId="0" applyNumberFormat="1" applyFont="1" applyBorder="1" applyAlignment="1">
      <alignment horizontal="center"/>
    </xf>
    <xf numFmtId="44" fontId="13" fillId="0" borderId="45" xfId="0" applyNumberFormat="1" applyFont="1" applyBorder="1" applyAlignment="1">
      <alignment horizontal="center"/>
    </xf>
    <xf numFmtId="44" fontId="13" fillId="0" borderId="34" xfId="0" applyNumberFormat="1" applyFont="1" applyBorder="1" applyAlignment="1">
      <alignment horizontal="center"/>
    </xf>
    <xf numFmtId="0" fontId="13" fillId="0" borderId="0" xfId="0" applyFont="1"/>
    <xf numFmtId="0" fontId="26" fillId="0" borderId="34" xfId="0" applyFont="1" applyBorder="1" applyAlignment="1">
      <alignment horizontal="left" wrapText="1" indent="2"/>
    </xf>
    <xf numFmtId="44" fontId="26" fillId="0" borderId="39" xfId="0" applyNumberFormat="1" applyFont="1" applyBorder="1" applyAlignment="1">
      <alignment wrapText="1"/>
    </xf>
    <xf numFmtId="44" fontId="13" fillId="0" borderId="27" xfId="0" applyNumberFormat="1" applyFont="1" applyBorder="1" applyAlignment="1">
      <alignment horizontal="center"/>
    </xf>
    <xf numFmtId="0" fontId="8" fillId="5" borderId="27" xfId="0" applyFont="1" applyFill="1" applyBorder="1" applyAlignment="1">
      <alignment horizontal="center" vertical="center" wrapText="1"/>
    </xf>
    <xf numFmtId="44" fontId="8" fillId="11" borderId="27" xfId="0" applyNumberFormat="1" applyFont="1" applyFill="1" applyBorder="1" applyAlignment="1">
      <alignment horizontal="center"/>
    </xf>
    <xf numFmtId="44" fontId="8" fillId="10" borderId="36" xfId="0" applyNumberFormat="1" applyFont="1" applyFill="1" applyBorder="1" applyAlignment="1">
      <alignment wrapText="1"/>
    </xf>
    <xf numFmtId="44" fontId="17" fillId="10" borderId="36" xfId="0" applyNumberFormat="1" applyFont="1" applyFill="1" applyBorder="1" applyAlignment="1">
      <alignment wrapText="1"/>
    </xf>
    <xf numFmtId="44" fontId="17" fillId="10" borderId="39" xfId="0" applyNumberFormat="1" applyFont="1" applyFill="1" applyBorder="1" applyAlignment="1">
      <alignment wrapText="1"/>
    </xf>
    <xf numFmtId="0" fontId="8" fillId="15" borderId="89" xfId="0" applyFont="1" applyFill="1" applyBorder="1" applyAlignment="1">
      <alignment horizontal="right"/>
    </xf>
    <xf numFmtId="44" fontId="21" fillId="0" borderId="39" xfId="0" applyNumberFormat="1" applyFont="1" applyBorder="1" applyAlignment="1">
      <alignment wrapText="1"/>
    </xf>
    <xf numFmtId="0" fontId="8" fillId="27" borderId="0" xfId="0" applyFont="1" applyFill="1" applyAlignment="1">
      <alignment horizontal="center"/>
    </xf>
    <xf numFmtId="0" fontId="8" fillId="27" borderId="60" xfId="0" applyFont="1" applyFill="1" applyBorder="1"/>
    <xf numFmtId="44" fontId="8" fillId="27" borderId="90" xfId="0" applyNumberFormat="1" applyFont="1" applyFill="1" applyBorder="1" applyAlignment="1">
      <alignment horizontal="left" vertical="center"/>
    </xf>
    <xf numFmtId="44" fontId="8" fillId="27" borderId="93" xfId="0" applyNumberFormat="1" applyFont="1" applyFill="1" applyBorder="1" applyAlignment="1">
      <alignment horizontal="left" vertical="center" wrapText="1"/>
    </xf>
    <xf numFmtId="44" fontId="8" fillId="27" borderId="0" xfId="4" applyNumberFormat="1" applyFont="1" applyFill="1" applyBorder="1" applyAlignment="1">
      <alignment horizontal="left"/>
    </xf>
    <xf numFmtId="44" fontId="8" fillId="27" borderId="99" xfId="4" applyNumberFormat="1" applyFont="1" applyFill="1" applyBorder="1" applyAlignment="1">
      <alignment horizontal="left"/>
    </xf>
    <xf numFmtId="0" fontId="8" fillId="15" borderId="86" xfId="0" applyFont="1" applyFill="1" applyBorder="1" applyAlignment="1">
      <alignment horizontal="right"/>
    </xf>
    <xf numFmtId="0" fontId="8" fillId="0" borderId="47" xfId="0" applyFont="1" applyBorder="1"/>
    <xf numFmtId="44" fontId="8" fillId="13" borderId="46" xfId="0" applyNumberFormat="1" applyFont="1" applyFill="1" applyBorder="1" applyAlignment="1">
      <alignment horizontal="center" wrapText="1"/>
    </xf>
    <xf numFmtId="44" fontId="13" fillId="0" borderId="46" xfId="0" applyNumberFormat="1" applyFont="1" applyBorder="1" applyAlignment="1">
      <alignment horizontal="center"/>
    </xf>
    <xf numFmtId="44" fontId="8" fillId="13" borderId="46" xfId="0" applyNumberFormat="1" applyFont="1" applyFill="1" applyBorder="1" applyAlignment="1">
      <alignment horizontal="center"/>
    </xf>
    <xf numFmtId="44" fontId="15" fillId="27" borderId="99" xfId="4" applyNumberFormat="1" applyFont="1" applyFill="1" applyBorder="1" applyAlignment="1">
      <alignment horizontal="left"/>
    </xf>
    <xf numFmtId="44" fontId="15" fillId="26" borderId="79" xfId="4" applyNumberFormat="1" applyFont="1" applyFill="1" applyBorder="1"/>
    <xf numFmtId="44" fontId="15" fillId="18" borderId="97" xfId="4" applyNumberFormat="1" applyFont="1" applyFill="1" applyBorder="1"/>
    <xf numFmtId="44" fontId="8" fillId="12" borderId="46" xfId="0" applyNumberFormat="1" applyFont="1" applyFill="1" applyBorder="1" applyAlignment="1">
      <alignment horizontal="center"/>
    </xf>
    <xf numFmtId="44" fontId="8" fillId="12" borderId="46" xfId="0" applyNumberFormat="1" applyFont="1" applyFill="1" applyBorder="1" applyAlignment="1">
      <alignment horizontal="center" wrapText="1"/>
    </xf>
    <xf numFmtId="44" fontId="21" fillId="13" borderId="76" xfId="4" applyNumberFormat="1" applyFont="1" applyFill="1" applyBorder="1" applyAlignment="1">
      <alignment horizontal="left"/>
    </xf>
    <xf numFmtId="44" fontId="21" fillId="13" borderId="76" xfId="4" applyNumberFormat="1" applyFont="1" applyFill="1" applyBorder="1"/>
    <xf numFmtId="44" fontId="21" fillId="13" borderId="113" xfId="4" applyNumberFormat="1" applyFont="1" applyFill="1" applyBorder="1"/>
    <xf numFmtId="44" fontId="21" fillId="12" borderId="76" xfId="4" applyNumberFormat="1" applyFont="1" applyFill="1" applyBorder="1" applyAlignment="1">
      <alignment horizontal="left"/>
    </xf>
    <xf numFmtId="44" fontId="21" fillId="12" borderId="113" xfId="4" applyNumberFormat="1" applyFont="1" applyFill="1" applyBorder="1" applyAlignment="1">
      <alignment horizontal="left"/>
    </xf>
    <xf numFmtId="44" fontId="8" fillId="19" borderId="83" xfId="1" applyFont="1" applyFill="1" applyBorder="1"/>
    <xf numFmtId="44" fontId="8" fillId="17" borderId="58" xfId="1" applyFont="1" applyFill="1" applyBorder="1"/>
    <xf numFmtId="44" fontId="8" fillId="20" borderId="79" xfId="4" applyNumberFormat="1" applyFont="1" applyFill="1" applyBorder="1"/>
    <xf numFmtId="0" fontId="8" fillId="15" borderId="87" xfId="0" applyFont="1" applyFill="1" applyBorder="1" applyAlignment="1">
      <alignment horizontal="center"/>
    </xf>
    <xf numFmtId="44" fontId="8" fillId="15" borderId="101" xfId="0" applyNumberFormat="1" applyFont="1" applyFill="1" applyBorder="1" applyAlignment="1">
      <alignment horizontal="center" vertical="center"/>
    </xf>
    <xf numFmtId="44" fontId="8" fillId="28" borderId="118" xfId="4" applyNumberFormat="1" applyFont="1" applyFill="1" applyBorder="1"/>
    <xf numFmtId="44" fontId="8" fillId="2" borderId="115" xfId="4" applyNumberFormat="1" applyFont="1" applyFill="1" applyBorder="1" applyAlignment="1">
      <alignment horizontal="left"/>
    </xf>
    <xf numFmtId="44" fontId="8" fillId="13" borderId="116" xfId="4" applyNumberFormat="1" applyFont="1" applyFill="1" applyBorder="1"/>
    <xf numFmtId="44" fontId="17" fillId="12" borderId="116" xfId="4" applyNumberFormat="1" applyFont="1" applyFill="1" applyBorder="1" applyAlignment="1">
      <alignment horizontal="left"/>
    </xf>
    <xf numFmtId="44" fontId="17" fillId="13" borderId="119" xfId="4" applyNumberFormat="1" applyFont="1" applyFill="1" applyBorder="1"/>
    <xf numFmtId="44" fontId="8" fillId="15" borderId="89" xfId="4" applyNumberFormat="1" applyFont="1" applyFill="1" applyBorder="1"/>
    <xf numFmtId="0" fontId="8" fillId="15" borderId="88" xfId="0" applyFont="1" applyFill="1" applyBorder="1" applyAlignment="1">
      <alignment horizontal="center"/>
    </xf>
    <xf numFmtId="44" fontId="8" fillId="15" borderId="13" xfId="0" applyNumberFormat="1" applyFont="1" applyFill="1" applyBorder="1" applyAlignment="1">
      <alignment horizontal="center" vertical="center"/>
    </xf>
    <xf numFmtId="44" fontId="8" fillId="28" borderId="122" xfId="4" applyNumberFormat="1" applyFont="1" applyFill="1" applyBorder="1"/>
    <xf numFmtId="44" fontId="8" fillId="2" borderId="123" xfId="4" applyNumberFormat="1" applyFont="1" applyFill="1" applyBorder="1" applyAlignment="1">
      <alignment horizontal="left"/>
    </xf>
    <xf numFmtId="44" fontId="8" fillId="13" borderId="117" xfId="4" applyNumberFormat="1" applyFont="1" applyFill="1" applyBorder="1"/>
    <xf numFmtId="44" fontId="17" fillId="12" borderId="117" xfId="4" applyNumberFormat="1" applyFont="1" applyFill="1" applyBorder="1" applyAlignment="1">
      <alignment horizontal="left"/>
    </xf>
    <xf numFmtId="44" fontId="17" fillId="13" borderId="120" xfId="4" applyNumberFormat="1" applyFont="1" applyFill="1" applyBorder="1"/>
    <xf numFmtId="44" fontId="8" fillId="19" borderId="79" xfId="0" applyNumberFormat="1" applyFont="1" applyFill="1" applyBorder="1" applyAlignment="1">
      <alignment horizontal="center" vertical="center"/>
    </xf>
    <xf numFmtId="0" fontId="15" fillId="25" borderId="46" xfId="0" applyFont="1" applyFill="1" applyBorder="1" applyAlignment="1">
      <alignment horizontal="center" vertical="center" wrapText="1"/>
    </xf>
    <xf numFmtId="0" fontId="15" fillId="23" borderId="46" xfId="0" applyFont="1" applyFill="1" applyBorder="1" applyAlignment="1">
      <alignment horizontal="center" vertical="center" wrapText="1"/>
    </xf>
    <xf numFmtId="0" fontId="8" fillId="15" borderId="48" xfId="0" applyFont="1" applyFill="1" applyBorder="1" applyAlignment="1">
      <alignment horizontal="center"/>
    </xf>
    <xf numFmtId="0" fontId="8" fillId="15" borderId="49" xfId="0" applyFont="1" applyFill="1" applyBorder="1" applyAlignment="1">
      <alignment horizontal="right"/>
    </xf>
    <xf numFmtId="44" fontId="8" fillId="15" borderId="26" xfId="0" applyNumberFormat="1" applyFont="1" applyFill="1" applyBorder="1" applyAlignment="1">
      <alignment horizontal="center" vertical="center"/>
    </xf>
    <xf numFmtId="44" fontId="8" fillId="28" borderId="125" xfId="4" applyNumberFormat="1" applyFont="1" applyFill="1" applyBorder="1"/>
    <xf numFmtId="44" fontId="8" fillId="2" borderId="95" xfId="4" applyNumberFormat="1" applyFont="1" applyFill="1" applyBorder="1" applyAlignment="1">
      <alignment horizontal="left"/>
    </xf>
    <xf numFmtId="44" fontId="8" fillId="13" borderId="124" xfId="4" applyNumberFormat="1" applyFont="1" applyFill="1" applyBorder="1"/>
    <xf numFmtId="44" fontId="17" fillId="12" borderId="124" xfId="4" applyNumberFormat="1" applyFont="1" applyFill="1" applyBorder="1" applyAlignment="1">
      <alignment horizontal="left"/>
    </xf>
    <xf numFmtId="44" fontId="17" fillId="13" borderId="96" xfId="4" applyNumberFormat="1" applyFont="1" applyFill="1" applyBorder="1"/>
    <xf numFmtId="0" fontId="8" fillId="6" borderId="33" xfId="0" applyFont="1" applyFill="1" applyBorder="1" applyAlignment="1">
      <alignment horizontal="center" vertical="center" wrapText="1"/>
    </xf>
    <xf numFmtId="44" fontId="8" fillId="12" borderId="33" xfId="0" applyNumberFormat="1" applyFont="1" applyFill="1" applyBorder="1" applyAlignment="1">
      <alignment horizontal="center" wrapText="1"/>
    </xf>
    <xf numFmtId="44" fontId="13" fillId="0" borderId="33" xfId="0" applyNumberFormat="1" applyFont="1" applyBorder="1" applyAlignment="1">
      <alignment horizontal="center"/>
    </xf>
    <xf numFmtId="44" fontId="8" fillId="12" borderId="33" xfId="0" applyNumberFormat="1" applyFont="1" applyFill="1" applyBorder="1" applyAlignment="1">
      <alignment horizontal="center"/>
    </xf>
    <xf numFmtId="0" fontId="8" fillId="7" borderId="45" xfId="0" applyFont="1" applyFill="1" applyBorder="1" applyAlignment="1">
      <alignment horizontal="center" vertical="center" wrapText="1"/>
    </xf>
    <xf numFmtId="9" fontId="9" fillId="14" borderId="20" xfId="2" applyFont="1" applyFill="1" applyBorder="1" applyAlignment="1">
      <alignment horizontal="center" vertical="center" wrapText="1"/>
    </xf>
    <xf numFmtId="9" fontId="10" fillId="0" borderId="28" xfId="2" applyFont="1" applyFill="1" applyBorder="1" applyAlignment="1">
      <alignment horizontal="center" vertical="center" wrapText="1"/>
    </xf>
    <xf numFmtId="9" fontId="10" fillId="14" borderId="25" xfId="2" applyFont="1" applyFill="1" applyBorder="1" applyAlignment="1">
      <alignment horizontal="center" vertical="center" wrapText="1"/>
    </xf>
    <xf numFmtId="9" fontId="10" fillId="14" borderId="28" xfId="2" applyFont="1" applyFill="1" applyBorder="1" applyAlignment="1">
      <alignment horizontal="center" vertical="center" wrapText="1"/>
    </xf>
    <xf numFmtId="9" fontId="9" fillId="8" borderId="20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4" fontId="9" fillId="5" borderId="12" xfId="1" applyFont="1" applyFill="1" applyBorder="1" applyAlignment="1">
      <alignment horizontal="left" vertical="center" wrapText="1"/>
    </xf>
    <xf numFmtId="44" fontId="9" fillId="6" borderId="13" xfId="1" applyFont="1" applyFill="1" applyBorder="1" applyAlignment="1">
      <alignment vertical="center" wrapText="1"/>
    </xf>
    <xf numFmtId="44" fontId="9" fillId="6" borderId="14" xfId="1" applyFont="1" applyFill="1" applyBorder="1" applyAlignment="1">
      <alignment vertical="center" wrapText="1"/>
    </xf>
    <xf numFmtId="44" fontId="9" fillId="7" borderId="15" xfId="1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45" xfId="0" quotePrefix="1" applyNumberFormat="1" applyFont="1" applyBorder="1" applyAlignment="1">
      <alignment horizontal="center" vertical="top" wrapText="1"/>
    </xf>
    <xf numFmtId="0" fontId="3" fillId="0" borderId="53" xfId="0" applyFont="1" applyBorder="1" applyAlignment="1">
      <alignment vertical="top" wrapText="1"/>
    </xf>
    <xf numFmtId="44" fontId="26" fillId="0" borderId="36" xfId="0" applyNumberFormat="1" applyFont="1" applyBorder="1" applyAlignment="1">
      <alignment wrapText="1"/>
    </xf>
    <xf numFmtId="44" fontId="26" fillId="0" borderId="46" xfId="0" applyNumberFormat="1" applyFont="1" applyBorder="1" applyAlignment="1">
      <alignment wrapText="1"/>
    </xf>
    <xf numFmtId="44" fontId="21" fillId="0" borderId="36" xfId="0" applyNumberFormat="1" applyFont="1" applyBorder="1" applyAlignment="1">
      <alignment wrapText="1"/>
    </xf>
    <xf numFmtId="44" fontId="9" fillId="10" borderId="2" xfId="1" applyFont="1" applyFill="1" applyBorder="1" applyAlignment="1">
      <alignment horizontal="left" vertical="center" wrapText="1"/>
    </xf>
    <xf numFmtId="44" fontId="9" fillId="10" borderId="17" xfId="1" applyFont="1" applyFill="1" applyBorder="1" applyAlignment="1">
      <alignment horizontal="left" vertical="center" wrapText="1"/>
    </xf>
    <xf numFmtId="44" fontId="10" fillId="0" borderId="48" xfId="1" applyFont="1" applyFill="1" applyBorder="1" applyAlignment="1">
      <alignment horizontal="left" vertical="center" wrapText="1"/>
    </xf>
    <xf numFmtId="44" fontId="9" fillId="10" borderId="37" xfId="1" applyFont="1" applyFill="1" applyBorder="1" applyAlignment="1">
      <alignment horizontal="left" vertical="center" wrapText="1"/>
    </xf>
    <xf numFmtId="44" fontId="9" fillId="10" borderId="22" xfId="1" applyFont="1" applyFill="1" applyBorder="1" applyAlignment="1">
      <alignment horizontal="left" vertical="center" wrapText="1"/>
    </xf>
    <xf numFmtId="44" fontId="9" fillId="10" borderId="30" xfId="1" applyFont="1" applyFill="1" applyBorder="1" applyAlignment="1">
      <alignment horizontal="left" vertical="center" wrapText="1"/>
    </xf>
    <xf numFmtId="44" fontId="9" fillId="10" borderId="16" xfId="1" applyFont="1" applyFill="1" applyBorder="1" applyAlignment="1">
      <alignment horizontal="left" vertical="center" wrapText="1"/>
    </xf>
    <xf numFmtId="44" fontId="9" fillId="10" borderId="32" xfId="1" applyFont="1" applyFill="1" applyBorder="1" applyAlignment="1">
      <alignment horizontal="left" vertical="center" wrapText="1"/>
    </xf>
    <xf numFmtId="0" fontId="10" fillId="0" borderId="16" xfId="0" applyFont="1" applyBorder="1" applyAlignment="1">
      <alignment vertical="center"/>
    </xf>
    <xf numFmtId="44" fontId="9" fillId="11" borderId="2" xfId="1" applyFont="1" applyFill="1" applyBorder="1" applyAlignment="1">
      <alignment vertical="center" wrapText="1"/>
    </xf>
    <xf numFmtId="44" fontId="10" fillId="0" borderId="33" xfId="1" applyFont="1" applyFill="1" applyBorder="1" applyAlignment="1">
      <alignment vertical="center" wrapText="1"/>
    </xf>
    <xf numFmtId="0" fontId="11" fillId="0" borderId="27" xfId="1" quotePrefix="1" applyNumberFormat="1" applyFont="1" applyFill="1" applyBorder="1" applyAlignment="1">
      <alignment vertical="center" wrapText="1"/>
    </xf>
    <xf numFmtId="44" fontId="10" fillId="0" borderId="34" xfId="1" applyFont="1" applyFill="1" applyBorder="1" applyAlignment="1">
      <alignment vertical="center" wrapText="1"/>
    </xf>
    <xf numFmtId="44" fontId="21" fillId="7" borderId="39" xfId="1" applyFont="1" applyFill="1" applyBorder="1" applyAlignment="1">
      <alignment vertical="center" wrapText="1"/>
    </xf>
    <xf numFmtId="44" fontId="9" fillId="12" borderId="18" xfId="1" applyFont="1" applyFill="1" applyBorder="1" applyAlignment="1">
      <alignment vertical="center" wrapText="1"/>
    </xf>
    <xf numFmtId="44" fontId="9" fillId="12" borderId="19" xfId="1" applyFont="1" applyFill="1" applyBorder="1" applyAlignment="1">
      <alignment vertical="center" wrapText="1"/>
    </xf>
    <xf numFmtId="44" fontId="9" fillId="13" borderId="3" xfId="1" applyFont="1" applyFill="1" applyBorder="1" applyAlignment="1">
      <alignment vertical="center" wrapText="1"/>
    </xf>
    <xf numFmtId="44" fontId="21" fillId="0" borderId="39" xfId="1" applyFont="1" applyFill="1" applyBorder="1" applyAlignment="1">
      <alignment vertical="center" wrapText="1"/>
    </xf>
    <xf numFmtId="44" fontId="17" fillId="7" borderId="38" xfId="1" applyFont="1" applyFill="1" applyBorder="1" applyAlignment="1">
      <alignment vertical="center" wrapText="1"/>
    </xf>
    <xf numFmtId="44" fontId="10" fillId="0" borderId="46" xfId="1" applyFont="1" applyFill="1" applyBorder="1" applyAlignment="1">
      <alignment vertical="center" wrapText="1"/>
    </xf>
    <xf numFmtId="44" fontId="10" fillId="0" borderId="36" xfId="1" applyFont="1" applyFill="1" applyBorder="1" applyAlignment="1">
      <alignment vertical="center" wrapText="1"/>
    </xf>
    <xf numFmtId="44" fontId="9" fillId="11" borderId="44" xfId="1" applyFont="1" applyFill="1" applyBorder="1" applyAlignment="1">
      <alignment vertical="center" wrapText="1"/>
    </xf>
    <xf numFmtId="44" fontId="10" fillId="11" borderId="36" xfId="1" applyFont="1" applyFill="1" applyBorder="1" applyAlignment="1">
      <alignment vertical="center" wrapText="1"/>
    </xf>
    <xf numFmtId="44" fontId="10" fillId="11" borderId="87" xfId="1" applyFont="1" applyFill="1" applyBorder="1" applyAlignment="1">
      <alignment vertical="center" wrapText="1"/>
    </xf>
    <xf numFmtId="44" fontId="10" fillId="11" borderId="45" xfId="1" applyFont="1" applyFill="1" applyBorder="1" applyAlignment="1">
      <alignment vertical="center" wrapText="1"/>
    </xf>
    <xf numFmtId="44" fontId="21" fillId="7" borderId="50" xfId="1" applyFont="1" applyFill="1" applyBorder="1" applyAlignment="1">
      <alignment vertical="center" wrapText="1"/>
    </xf>
    <xf numFmtId="44" fontId="10" fillId="0" borderId="32" xfId="1" applyFont="1" applyFill="1" applyBorder="1" applyAlignment="1">
      <alignment vertical="center" wrapText="1"/>
    </xf>
    <xf numFmtId="44" fontId="10" fillId="0" borderId="121" xfId="1" applyFont="1" applyFill="1" applyBorder="1" applyAlignment="1">
      <alignment vertical="center" wrapText="1"/>
    </xf>
    <xf numFmtId="44" fontId="21" fillId="7" borderId="67" xfId="1" applyFont="1" applyFill="1" applyBorder="1" applyAlignment="1">
      <alignment vertical="center" wrapText="1"/>
    </xf>
    <xf numFmtId="44" fontId="9" fillId="16" borderId="44" xfId="1" applyFont="1" applyFill="1" applyBorder="1" applyAlignment="1">
      <alignment vertical="center" wrapText="1"/>
    </xf>
    <xf numFmtId="44" fontId="21" fillId="0" borderId="25" xfId="1" applyFont="1" applyFill="1" applyBorder="1" applyAlignment="1">
      <alignment vertical="center" wrapText="1"/>
    </xf>
    <xf numFmtId="44" fontId="10" fillId="13" borderId="34" xfId="1" applyFont="1" applyFill="1" applyBorder="1" applyAlignment="1">
      <alignment vertical="center" wrapText="1"/>
    </xf>
    <xf numFmtId="44" fontId="10" fillId="13" borderId="45" xfId="1" applyFont="1" applyFill="1" applyBorder="1" applyAlignment="1">
      <alignment vertical="center" wrapText="1"/>
    </xf>
    <xf numFmtId="44" fontId="10" fillId="16" borderId="24" xfId="1" applyFont="1" applyFill="1" applyBorder="1" applyAlignment="1">
      <alignment vertical="center" wrapText="1"/>
    </xf>
    <xf numFmtId="44" fontId="10" fillId="16" borderId="29" xfId="1" applyFont="1" applyFill="1" applyBorder="1" applyAlignment="1">
      <alignment vertical="center" wrapText="1"/>
    </xf>
    <xf numFmtId="44" fontId="10" fillId="16" borderId="27" xfId="1" applyFont="1" applyFill="1" applyBorder="1" applyAlignment="1">
      <alignment vertical="center" wrapText="1"/>
    </xf>
    <xf numFmtId="44" fontId="10" fillId="13" borderId="89" xfId="1" applyFont="1" applyFill="1" applyBorder="1" applyAlignment="1">
      <alignment vertical="center" wrapText="1"/>
    </xf>
    <xf numFmtId="44" fontId="10" fillId="11" borderId="89" xfId="1" applyFont="1" applyFill="1" applyBorder="1" applyAlignment="1">
      <alignment vertical="center" wrapText="1"/>
    </xf>
    <xf numFmtId="44" fontId="10" fillId="13" borderId="25" xfId="1" applyFont="1" applyFill="1" applyBorder="1" applyAlignment="1">
      <alignment vertical="center" wrapText="1"/>
    </xf>
    <xf numFmtId="44" fontId="10" fillId="11" borderId="63" xfId="1" applyFont="1" applyFill="1" applyBorder="1" applyAlignment="1">
      <alignment vertical="center" wrapText="1"/>
    </xf>
    <xf numFmtId="44" fontId="10" fillId="13" borderId="62" xfId="1" applyFont="1" applyFill="1" applyBorder="1" applyAlignment="1">
      <alignment vertical="center" wrapText="1"/>
    </xf>
    <xf numFmtId="44" fontId="10" fillId="11" borderId="62" xfId="1" applyFont="1" applyFill="1" applyBorder="1" applyAlignment="1">
      <alignment vertical="center" wrapText="1"/>
    </xf>
    <xf numFmtId="44" fontId="10" fillId="13" borderId="85" xfId="1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0" xfId="0" applyNumberFormat="1" applyFont="1"/>
    <xf numFmtId="44" fontId="2" fillId="0" borderId="0" xfId="0" applyNumberFormat="1" applyFont="1" applyAlignment="1">
      <alignment horizontal="center"/>
    </xf>
    <xf numFmtId="44" fontId="8" fillId="10" borderId="127" xfId="0" applyNumberFormat="1" applyFont="1" applyFill="1" applyBorder="1" applyAlignment="1">
      <alignment horizontal="right"/>
    </xf>
    <xf numFmtId="1" fontId="8" fillId="10" borderId="35" xfId="0" applyNumberFormat="1" applyFont="1" applyFill="1" applyBorder="1" applyAlignment="1">
      <alignment horizontal="right"/>
    </xf>
    <xf numFmtId="44" fontId="21" fillId="0" borderId="46" xfId="0" applyNumberFormat="1" applyFont="1" applyBorder="1" applyAlignment="1">
      <alignment wrapText="1"/>
    </xf>
    <xf numFmtId="1" fontId="21" fillId="0" borderId="46" xfId="0" applyNumberFormat="1" applyFont="1" applyBorder="1" applyAlignment="1">
      <alignment wrapText="1"/>
    </xf>
    <xf numFmtId="44" fontId="17" fillId="10" borderId="46" xfId="0" applyNumberFormat="1" applyFont="1" applyFill="1" applyBorder="1" applyAlignment="1">
      <alignment wrapText="1"/>
    </xf>
    <xf numFmtId="1" fontId="17" fillId="10" borderId="46" xfId="0" applyNumberFormat="1" applyFont="1" applyFill="1" applyBorder="1" applyAlignment="1">
      <alignment wrapText="1"/>
    </xf>
    <xf numFmtId="1" fontId="26" fillId="0" borderId="46" xfId="0" applyNumberFormat="1" applyFont="1" applyBorder="1" applyAlignment="1">
      <alignment wrapText="1"/>
    </xf>
    <xf numFmtId="44" fontId="17" fillId="10" borderId="34" xfId="0" applyNumberFormat="1" applyFont="1" applyFill="1" applyBorder="1" applyAlignment="1">
      <alignment wrapText="1"/>
    </xf>
    <xf numFmtId="0" fontId="17" fillId="10" borderId="34" xfId="0" applyFont="1" applyFill="1" applyBorder="1" applyAlignment="1">
      <alignment horizontal="left" wrapText="1" indent="1"/>
    </xf>
    <xf numFmtId="1" fontId="8" fillId="10" borderId="46" xfId="0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1" fontId="6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8" fillId="0" borderId="60" xfId="0" applyFont="1" applyBorder="1"/>
    <xf numFmtId="44" fontId="8" fillId="17" borderId="57" xfId="1" applyFont="1" applyFill="1" applyBorder="1"/>
    <xf numFmtId="0" fontId="8" fillId="19" borderId="130" xfId="0" applyFont="1" applyFill="1" applyBorder="1" applyAlignment="1">
      <alignment horizontal="center" vertical="center"/>
    </xf>
    <xf numFmtId="44" fontId="8" fillId="0" borderId="0" xfId="0" applyNumberFormat="1" applyFont="1"/>
    <xf numFmtId="44" fontId="8" fillId="2" borderId="131" xfId="4" applyNumberFormat="1" applyFont="1" applyFill="1" applyBorder="1" applyAlignment="1">
      <alignment horizontal="left"/>
    </xf>
    <xf numFmtId="0" fontId="8" fillId="15" borderId="86" xfId="0" applyFont="1" applyFill="1" applyBorder="1" applyAlignment="1">
      <alignment horizontal="center" vertical="center"/>
    </xf>
    <xf numFmtId="44" fontId="8" fillId="2" borderId="132" xfId="4" applyNumberFormat="1" applyFont="1" applyFill="1" applyBorder="1" applyAlignment="1">
      <alignment horizontal="left"/>
    </xf>
    <xf numFmtId="0" fontId="8" fillId="15" borderId="49" xfId="0" applyFont="1" applyFill="1" applyBorder="1" applyAlignment="1">
      <alignment horizontal="center" vertical="center"/>
    </xf>
    <xf numFmtId="44" fontId="8" fillId="2" borderId="133" xfId="4" applyNumberFormat="1" applyFont="1" applyFill="1" applyBorder="1" applyAlignment="1">
      <alignment horizontal="left"/>
    </xf>
    <xf numFmtId="0" fontId="8" fillId="15" borderId="89" xfId="0" applyFont="1" applyFill="1" applyBorder="1" applyAlignment="1">
      <alignment horizontal="center" vertical="center"/>
    </xf>
    <xf numFmtId="0" fontId="8" fillId="27" borderId="136" xfId="0" applyFont="1" applyFill="1" applyBorder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2" borderId="0" xfId="0" applyFont="1" applyFill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13" borderId="45" xfId="0" applyFont="1" applyFill="1" applyBorder="1" applyAlignment="1">
      <alignment horizontal="center" vertical="center"/>
    </xf>
    <xf numFmtId="0" fontId="2" fillId="12" borderId="0" xfId="0" applyFont="1" applyFill="1" applyAlignment="1">
      <alignment horizontal="right"/>
    </xf>
    <xf numFmtId="44" fontId="2" fillId="0" borderId="0" xfId="1" applyFont="1"/>
    <xf numFmtId="9" fontId="2" fillId="0" borderId="0" xfId="2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4" fontId="2" fillId="0" borderId="0" xfId="1" applyFont="1" applyAlignment="1">
      <alignment horizontal="center"/>
    </xf>
    <xf numFmtId="44" fontId="2" fillId="0" borderId="0" xfId="1" applyFont="1" applyAlignment="1">
      <alignment horizontal="right"/>
    </xf>
    <xf numFmtId="44" fontId="2" fillId="0" borderId="0" xfId="1" applyFont="1" applyFill="1" applyAlignment="1">
      <alignment horizontal="center" vertical="center"/>
    </xf>
    <xf numFmtId="9" fontId="2" fillId="0" borderId="0" xfId="2" applyFont="1" applyFill="1" applyBorder="1" applyAlignment="1">
      <alignment horizontal="center"/>
    </xf>
    <xf numFmtId="9" fontId="2" fillId="15" borderId="0" xfId="2" applyFont="1" applyFill="1" applyBorder="1" applyAlignment="1">
      <alignment horizontal="center"/>
    </xf>
    <xf numFmtId="9" fontId="2" fillId="0" borderId="0" xfId="2" applyFont="1" applyBorder="1" applyAlignment="1">
      <alignment horizontal="center"/>
    </xf>
    <xf numFmtId="44" fontId="2" fillId="0" borderId="57" xfId="0" applyNumberFormat="1" applyFont="1" applyBorder="1"/>
    <xf numFmtId="44" fontId="2" fillId="0" borderId="57" xfId="0" applyNumberFormat="1" applyFont="1" applyBorder="1" applyAlignment="1">
      <alignment horizontal="center"/>
    </xf>
    <xf numFmtId="44" fontId="2" fillId="0" borderId="57" xfId="0" applyNumberFormat="1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66" xfId="0" applyFont="1" applyBorder="1"/>
    <xf numFmtId="44" fontId="2" fillId="0" borderId="0" xfId="1" applyFont="1" applyFill="1"/>
    <xf numFmtId="0" fontId="2" fillId="0" borderId="51" xfId="0" applyFont="1" applyBorder="1"/>
    <xf numFmtId="9" fontId="2" fillId="0" borderId="0" xfId="2" applyFont="1"/>
    <xf numFmtId="0" fontId="1" fillId="19" borderId="94" xfId="0" applyFont="1" applyFill="1" applyBorder="1" applyAlignment="1">
      <alignment horizontal="center"/>
    </xf>
    <xf numFmtId="0" fontId="1" fillId="19" borderId="65" xfId="0" applyFont="1" applyFill="1" applyBorder="1"/>
    <xf numFmtId="164" fontId="1" fillId="19" borderId="65" xfId="0" applyNumberFormat="1" applyFont="1" applyFill="1" applyBorder="1" applyAlignment="1">
      <alignment horizontal="center" vertical="center"/>
    </xf>
    <xf numFmtId="44" fontId="1" fillId="19" borderId="91" xfId="0" applyNumberFormat="1" applyFont="1" applyFill="1" applyBorder="1" applyAlignment="1">
      <alignment horizontal="left" vertical="center"/>
    </xf>
    <xf numFmtId="44" fontId="0" fillId="0" borderId="0" xfId="1" applyFont="1" applyBorder="1"/>
    <xf numFmtId="0" fontId="0" fillId="0" borderId="66" xfId="0" applyBorder="1"/>
    <xf numFmtId="44" fontId="0" fillId="0" borderId="0" xfId="0" applyNumberFormat="1"/>
    <xf numFmtId="44" fontId="0" fillId="0" borderId="85" xfId="0" applyNumberFormat="1" applyBorder="1"/>
    <xf numFmtId="44" fontId="0" fillId="24" borderId="62" xfId="0" applyNumberFormat="1" applyFill="1" applyBorder="1"/>
    <xf numFmtId="44" fontId="0" fillId="0" borderId="62" xfId="0" applyNumberFormat="1" applyBorder="1"/>
    <xf numFmtId="44" fontId="0" fillId="24" borderId="42" xfId="0" applyNumberFormat="1" applyFill="1" applyBorder="1"/>
    <xf numFmtId="44" fontId="0" fillId="24" borderId="63" xfId="0" applyNumberFormat="1" applyFill="1" applyBorder="1"/>
    <xf numFmtId="44" fontId="0" fillId="0" borderId="126" xfId="1" applyFont="1" applyBorder="1"/>
    <xf numFmtId="2" fontId="0" fillId="0" borderId="126" xfId="1" applyNumberFormat="1" applyFont="1" applyBorder="1"/>
    <xf numFmtId="0" fontId="0" fillId="0" borderId="63" xfId="0" applyBorder="1"/>
    <xf numFmtId="44" fontId="0" fillId="24" borderId="28" xfId="0" applyNumberFormat="1" applyFill="1" applyBorder="1"/>
    <xf numFmtId="44" fontId="0" fillId="0" borderId="49" xfId="0" applyNumberFormat="1" applyBorder="1"/>
    <xf numFmtId="44" fontId="0" fillId="24" borderId="49" xfId="0" applyNumberFormat="1" applyFill="1" applyBorder="1"/>
    <xf numFmtId="44" fontId="0" fillId="0" borderId="29" xfId="0" applyNumberFormat="1" applyBorder="1"/>
    <xf numFmtId="44" fontId="0" fillId="24" borderId="48" xfId="0" applyNumberFormat="1" applyFill="1" applyBorder="1"/>
    <xf numFmtId="44" fontId="0" fillId="0" borderId="35" xfId="1" applyFont="1" applyBorder="1"/>
    <xf numFmtId="2" fontId="0" fillId="0" borderId="35" xfId="1" applyNumberFormat="1" applyFont="1" applyBorder="1"/>
    <xf numFmtId="0" fontId="0" fillId="0" borderId="48" xfId="0" applyBorder="1"/>
    <xf numFmtId="44" fontId="0" fillId="24" borderId="25" xfId="0" applyNumberFormat="1" applyFill="1" applyBorder="1"/>
    <xf numFmtId="44" fontId="0" fillId="24" borderId="24" xfId="0" applyNumberFormat="1" applyFill="1" applyBorder="1"/>
    <xf numFmtId="44" fontId="0" fillId="24" borderId="101" xfId="0" applyNumberFormat="1" applyFill="1" applyBorder="1"/>
    <xf numFmtId="44" fontId="0" fillId="24" borderId="102" xfId="0" applyNumberFormat="1" applyFill="1" applyBorder="1"/>
    <xf numFmtId="44" fontId="0" fillId="0" borderId="87" xfId="0" applyNumberFormat="1" applyBorder="1"/>
    <xf numFmtId="44" fontId="0" fillId="0" borderId="102" xfId="1" applyFont="1" applyBorder="1"/>
    <xf numFmtId="2" fontId="0" fillId="0" borderId="102" xfId="1" applyNumberFormat="1" applyFont="1" applyBorder="1"/>
    <xf numFmtId="0" fontId="0" fillId="0" borderId="24" xfId="0" applyBorder="1"/>
    <xf numFmtId="44" fontId="8" fillId="7" borderId="15" xfId="0" applyNumberFormat="1" applyFont="1" applyFill="1" applyBorder="1" applyAlignment="1">
      <alignment horizontal="center" vertical="center" wrapText="1"/>
    </xf>
    <xf numFmtId="44" fontId="8" fillId="6" borderId="1" xfId="0" applyNumberFormat="1" applyFont="1" applyFill="1" applyBorder="1" applyAlignment="1">
      <alignment horizontal="center" vertical="center" wrapText="1"/>
    </xf>
    <xf numFmtId="44" fontId="8" fillId="5" borderId="44" xfId="0" applyNumberFormat="1" applyFont="1" applyFill="1" applyBorder="1" applyAlignment="1">
      <alignment horizontal="center" vertical="center" wrapText="1"/>
    </xf>
    <xf numFmtId="44" fontId="8" fillId="29" borderId="20" xfId="0" applyNumberFormat="1" applyFont="1" applyFill="1" applyBorder="1" applyAlignment="1">
      <alignment horizontal="center" vertical="center" wrapText="1"/>
    </xf>
    <xf numFmtId="44" fontId="8" fillId="30" borderId="44" xfId="0" applyNumberFormat="1" applyFont="1" applyFill="1" applyBorder="1" applyAlignment="1">
      <alignment horizontal="center" vertical="center" wrapText="1"/>
    </xf>
    <xf numFmtId="44" fontId="8" fillId="7" borderId="20" xfId="0" applyNumberFormat="1" applyFont="1" applyFill="1" applyBorder="1" applyAlignment="1">
      <alignment horizontal="center" vertical="center" wrapText="1"/>
    </xf>
    <xf numFmtId="44" fontId="8" fillId="6" borderId="3" xfId="0" applyNumberFormat="1" applyFont="1" applyFill="1" applyBorder="1" applyAlignment="1">
      <alignment horizontal="center" vertical="center" wrapText="1"/>
    </xf>
    <xf numFmtId="44" fontId="8" fillId="6" borderId="19" xfId="0" applyNumberFormat="1" applyFont="1" applyFill="1" applyBorder="1" applyAlignment="1">
      <alignment horizontal="center" vertical="center" wrapText="1"/>
    </xf>
    <xf numFmtId="44" fontId="8" fillId="4" borderId="3" xfId="1" applyFont="1" applyFill="1" applyBorder="1" applyAlignment="1">
      <alignment horizontal="right" wrapText="1"/>
    </xf>
    <xf numFmtId="2" fontId="8" fillId="4" borderId="3" xfId="1" applyNumberFormat="1" applyFont="1" applyFill="1" applyBorder="1" applyAlignment="1">
      <alignment horizontal="right" wrapText="1"/>
    </xf>
    <xf numFmtId="0" fontId="8" fillId="4" borderId="44" xfId="0" applyFont="1" applyFill="1" applyBorder="1" applyAlignment="1">
      <alignment horizontal="right" wrapText="1"/>
    </xf>
    <xf numFmtId="44" fontId="1" fillId="0" borderId="28" xfId="0" applyNumberFormat="1" applyFont="1" applyBorder="1"/>
    <xf numFmtId="44" fontId="1" fillId="0" borderId="29" xfId="0" applyNumberFormat="1" applyFont="1" applyBorder="1"/>
    <xf numFmtId="44" fontId="27" fillId="0" borderId="48" xfId="1" applyFont="1" applyFill="1" applyBorder="1"/>
    <xf numFmtId="2" fontId="1" fillId="0" borderId="35" xfId="1" applyNumberFormat="1" applyFont="1" applyFill="1" applyBorder="1"/>
    <xf numFmtId="44" fontId="1" fillId="0" borderId="49" xfId="1" applyFont="1" applyFill="1" applyBorder="1"/>
    <xf numFmtId="44" fontId="27" fillId="0" borderId="49" xfId="1" applyFont="1" applyFill="1" applyBorder="1"/>
    <xf numFmtId="44" fontId="27" fillId="0" borderId="29" xfId="1" applyFont="1" applyFill="1" applyBorder="1"/>
    <xf numFmtId="44" fontId="27" fillId="0" borderId="28" xfId="1" applyFont="1" applyFill="1" applyBorder="1"/>
    <xf numFmtId="44" fontId="27" fillId="0" borderId="26" xfId="1" applyFont="1" applyFill="1" applyBorder="1"/>
    <xf numFmtId="0" fontId="27" fillId="0" borderId="49" xfId="0" applyFont="1" applyBorder="1" applyAlignment="1">
      <alignment horizontal="left" vertical="center" wrapText="1"/>
    </xf>
    <xf numFmtId="44" fontId="1" fillId="13" borderId="28" xfId="0" applyNumberFormat="1" applyFont="1" applyFill="1" applyBorder="1"/>
    <xf numFmtId="44" fontId="1" fillId="12" borderId="29" xfId="0" applyNumberFormat="1" applyFont="1" applyFill="1" applyBorder="1"/>
    <xf numFmtId="44" fontId="1" fillId="11" borderId="29" xfId="0" applyNumberFormat="1" applyFont="1" applyFill="1" applyBorder="1"/>
    <xf numFmtId="44" fontId="1" fillId="12" borderId="35" xfId="0" applyNumberFormat="1" applyFont="1" applyFill="1" applyBorder="1"/>
    <xf numFmtId="44" fontId="1" fillId="10" borderId="67" xfId="1" applyFont="1" applyFill="1" applyBorder="1"/>
    <xf numFmtId="2" fontId="1" fillId="10" borderId="102" xfId="1" applyNumberFormat="1" applyFont="1" applyFill="1" applyBorder="1"/>
    <xf numFmtId="44" fontId="1" fillId="10" borderId="89" xfId="1" applyFont="1" applyFill="1" applyBorder="1"/>
    <xf numFmtId="0" fontId="1" fillId="10" borderId="49" xfId="0" applyFont="1" applyFill="1" applyBorder="1"/>
    <xf numFmtId="0" fontId="8" fillId="7" borderId="85" xfId="0" applyFont="1" applyFill="1" applyBorder="1" applyAlignment="1">
      <alignment horizontal="center" vertical="center" wrapText="1"/>
    </xf>
    <xf numFmtId="0" fontId="8" fillId="6" borderId="126" xfId="0" applyFont="1" applyFill="1" applyBorder="1" applyAlignment="1">
      <alignment horizontal="center" vertical="center" wrapText="1"/>
    </xf>
    <xf numFmtId="0" fontId="8" fillId="5" borderId="42" xfId="0" applyFont="1" applyFill="1" applyBorder="1" applyAlignment="1">
      <alignment horizontal="center" vertical="center" wrapText="1"/>
    </xf>
    <xf numFmtId="0" fontId="8" fillId="29" borderId="85" xfId="0" applyFont="1" applyFill="1" applyBorder="1" applyAlignment="1">
      <alignment horizontal="center" vertical="center" wrapText="1"/>
    </xf>
    <xf numFmtId="0" fontId="8" fillId="30" borderId="63" xfId="0" applyFont="1" applyFill="1" applyBorder="1" applyAlignment="1">
      <alignment horizontal="center" vertical="center" wrapText="1"/>
    </xf>
    <xf numFmtId="0" fontId="8" fillId="6" borderId="42" xfId="0" applyFont="1" applyFill="1" applyBorder="1" applyAlignment="1">
      <alignment horizontal="center" vertical="center" wrapText="1"/>
    </xf>
    <xf numFmtId="0" fontId="8" fillId="5" borderId="6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wrapText="1"/>
    </xf>
    <xf numFmtId="0" fontId="8" fillId="4" borderId="21" xfId="0" applyFont="1" applyFill="1" applyBorder="1" applyAlignment="1">
      <alignment wrapText="1"/>
    </xf>
    <xf numFmtId="0" fontId="8" fillId="4" borderId="86" xfId="0" applyFont="1" applyFill="1" applyBorder="1" applyAlignment="1">
      <alignment wrapText="1"/>
    </xf>
    <xf numFmtId="0" fontId="8" fillId="0" borderId="1" xfId="0" applyFont="1" applyBorder="1"/>
    <xf numFmtId="0" fontId="8" fillId="0" borderId="13" xfId="0" applyFont="1" applyBorder="1"/>
    <xf numFmtId="0" fontId="6" fillId="0" borderId="0" xfId="0" applyFont="1" applyAlignment="1">
      <alignment horizontal="center" wrapText="1"/>
    </xf>
    <xf numFmtId="0" fontId="9" fillId="9" borderId="31" xfId="0" applyFont="1" applyFill="1" applyBorder="1" applyAlignment="1">
      <alignment vertical="center"/>
    </xf>
    <xf numFmtId="44" fontId="10" fillId="11" borderId="56" xfId="1" applyFont="1" applyFill="1" applyBorder="1" applyAlignment="1">
      <alignment vertical="center" wrapText="1"/>
    </xf>
    <xf numFmtId="44" fontId="10" fillId="13" borderId="54" xfId="1" applyFont="1" applyFill="1" applyBorder="1" applyAlignment="1">
      <alignment vertical="center" wrapText="1"/>
    </xf>
    <xf numFmtId="44" fontId="10" fillId="11" borderId="54" xfId="1" applyFont="1" applyFill="1" applyBorder="1" applyAlignment="1">
      <alignment vertical="center" wrapText="1"/>
    </xf>
    <xf numFmtId="44" fontId="10" fillId="13" borderId="55" xfId="1" applyFont="1" applyFill="1" applyBorder="1" applyAlignment="1">
      <alignment vertical="center" wrapText="1"/>
    </xf>
    <xf numFmtId="44" fontId="28" fillId="4" borderId="5" xfId="0" applyNumberFormat="1" applyFont="1" applyFill="1" applyBorder="1" applyAlignment="1">
      <alignment vertical="center" wrapText="1"/>
    </xf>
    <xf numFmtId="0" fontId="9" fillId="4" borderId="31" xfId="0" applyFont="1" applyFill="1" applyBorder="1" applyAlignment="1">
      <alignment horizontal="center" vertical="center" wrapText="1"/>
    </xf>
    <xf numFmtId="17" fontId="29" fillId="2" borderId="12" xfId="0" applyNumberFormat="1" applyFont="1" applyFill="1" applyBorder="1" applyAlignment="1">
      <alignment horizontal="center" vertical="center"/>
    </xf>
    <xf numFmtId="17" fontId="29" fillId="2" borderId="1" xfId="0" applyNumberFormat="1" applyFont="1" applyFill="1" applyBorder="1" applyAlignment="1">
      <alignment horizontal="center" vertical="center"/>
    </xf>
    <xf numFmtId="17" fontId="29" fillId="2" borderId="47" xfId="0" applyNumberFormat="1" applyFont="1" applyFill="1" applyBorder="1" applyAlignment="1">
      <alignment horizontal="center" vertical="center"/>
    </xf>
    <xf numFmtId="44" fontId="28" fillId="4" borderId="6" xfId="0" applyNumberFormat="1" applyFont="1" applyFill="1" applyBorder="1" applyAlignment="1">
      <alignment vertical="center" wrapText="1"/>
    </xf>
    <xf numFmtId="0" fontId="1" fillId="0" borderId="0" xfId="0" applyFont="1"/>
    <xf numFmtId="9" fontId="2" fillId="0" borderId="35" xfId="2" applyFont="1" applyFill="1" applyBorder="1" applyAlignment="1">
      <alignment horizontal="center"/>
    </xf>
    <xf numFmtId="9" fontId="2" fillId="15" borderId="46" xfId="2" applyFont="1" applyFill="1" applyBorder="1" applyAlignment="1">
      <alignment horizontal="center"/>
    </xf>
    <xf numFmtId="9" fontId="2" fillId="0" borderId="46" xfId="2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44" fontId="15" fillId="32" borderId="2" xfId="1" applyFont="1" applyFill="1" applyBorder="1" applyAlignment="1">
      <alignment vertical="center" wrapText="1"/>
    </xf>
    <xf numFmtId="44" fontId="16" fillId="31" borderId="36" xfId="1" applyFont="1" applyFill="1" applyBorder="1" applyAlignment="1">
      <alignment vertical="center" wrapText="1"/>
    </xf>
    <xf numFmtId="44" fontId="1" fillId="21" borderId="46" xfId="4" applyNumberFormat="1" applyFont="1" applyFill="1" applyBorder="1"/>
    <xf numFmtId="44" fontId="1" fillId="15" borderId="92" xfId="0" applyNumberFormat="1" applyFont="1" applyFill="1" applyBorder="1"/>
    <xf numFmtId="44" fontId="15" fillId="31" borderId="93" xfId="0" applyNumberFormat="1" applyFont="1" applyFill="1" applyBorder="1" applyAlignment="1">
      <alignment vertical="center" wrapText="1"/>
    </xf>
    <xf numFmtId="44" fontId="1" fillId="0" borderId="46" xfId="0" applyNumberFormat="1" applyFont="1" applyBorder="1" applyAlignment="1">
      <alignment horizontal="center"/>
    </xf>
    <xf numFmtId="44" fontId="1" fillId="24" borderId="46" xfId="0" applyNumberFormat="1" applyFont="1" applyFill="1" applyBorder="1" applyAlignment="1">
      <alignment horizontal="center"/>
    </xf>
    <xf numFmtId="44" fontId="1" fillId="0" borderId="126" xfId="0" applyNumberFormat="1" applyFont="1" applyBorder="1" applyAlignment="1">
      <alignment horizontal="center"/>
    </xf>
    <xf numFmtId="44" fontId="0" fillId="0" borderId="42" xfId="0" applyNumberFormat="1" applyBorder="1"/>
    <xf numFmtId="44" fontId="0" fillId="24" borderId="29" xfId="0" applyNumberFormat="1" applyFill="1" applyBorder="1"/>
    <xf numFmtId="44" fontId="30" fillId="27" borderId="138" xfId="1" applyFont="1" applyFill="1" applyBorder="1" applyAlignment="1" applyProtection="1">
      <alignment horizontal="center" vertical="center" wrapText="1"/>
      <protection locked="0"/>
    </xf>
    <xf numFmtId="0" fontId="11" fillId="12" borderId="27" xfId="1" quotePrefix="1" applyNumberFormat="1" applyFont="1" applyFill="1" applyBorder="1" applyAlignment="1">
      <alignment vertical="center" wrapText="1"/>
    </xf>
    <xf numFmtId="9" fontId="2" fillId="0" borderId="35" xfId="2" applyFont="1" applyFill="1" applyBorder="1" applyAlignment="1">
      <alignment horizontal="center"/>
    </xf>
    <xf numFmtId="9" fontId="2" fillId="15" borderId="46" xfId="2" applyFont="1" applyFill="1" applyBorder="1" applyAlignment="1">
      <alignment horizontal="center"/>
    </xf>
    <xf numFmtId="9" fontId="2" fillId="0" borderId="46" xfId="2" applyFont="1" applyFill="1" applyBorder="1" applyAlignment="1">
      <alignment horizontal="center"/>
    </xf>
    <xf numFmtId="0" fontId="20" fillId="21" borderId="69" xfId="0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0" fontId="20" fillId="21" borderId="70" xfId="0" applyFont="1" applyFill="1" applyBorder="1" applyAlignment="1">
      <alignment horizontal="center"/>
    </xf>
    <xf numFmtId="0" fontId="20" fillId="21" borderId="7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44" fontId="1" fillId="0" borderId="0" xfId="0" applyNumberFormat="1" applyFont="1"/>
    <xf numFmtId="44" fontId="1" fillId="0" borderId="0" xfId="0" applyNumberFormat="1" applyFont="1" applyAlignment="1">
      <alignment horizontal="center" vertical="center"/>
    </xf>
    <xf numFmtId="44" fontId="1" fillId="15" borderId="82" xfId="0" applyNumberFormat="1" applyFont="1" applyFill="1" applyBorder="1"/>
    <xf numFmtId="44" fontId="1" fillId="21" borderId="61" xfId="0" applyNumberFormat="1" applyFont="1" applyFill="1" applyBorder="1"/>
    <xf numFmtId="44" fontId="1" fillId="21" borderId="128" xfId="0" applyNumberFormat="1" applyFont="1" applyFill="1" applyBorder="1"/>
    <xf numFmtId="44" fontId="1" fillId="21" borderId="81" xfId="0" applyNumberFormat="1" applyFont="1" applyFill="1" applyBorder="1"/>
    <xf numFmtId="44" fontId="1" fillId="19" borderId="92" xfId="0" applyNumberFormat="1" applyFont="1" applyFill="1" applyBorder="1" applyAlignment="1">
      <alignment horizontal="center" vertical="center"/>
    </xf>
    <xf numFmtId="0" fontId="1" fillId="19" borderId="129" xfId="0" applyFont="1" applyFill="1" applyBorder="1" applyAlignment="1">
      <alignment horizontal="center" vertical="center"/>
    </xf>
    <xf numFmtId="0" fontId="1" fillId="19" borderId="61" xfId="0" applyFont="1" applyFill="1" applyBorder="1"/>
    <xf numFmtId="0" fontId="1" fillId="19" borderId="81" xfId="0" applyFont="1" applyFill="1" applyBorder="1" applyAlignment="1">
      <alignment horizontal="center"/>
    </xf>
    <xf numFmtId="43" fontId="1" fillId="0" borderId="0" xfId="4" applyFont="1" applyBorder="1"/>
    <xf numFmtId="44" fontId="1" fillId="0" borderId="0" xfId="4" applyNumberFormat="1" applyFont="1" applyBorder="1"/>
    <xf numFmtId="44" fontId="1" fillId="21" borderId="75" xfId="4" applyNumberFormat="1" applyFont="1" applyFill="1" applyBorder="1"/>
    <xf numFmtId="44" fontId="1" fillId="15" borderId="45" xfId="0" applyNumberFormat="1" applyFont="1" applyFill="1" applyBorder="1"/>
    <xf numFmtId="44" fontId="1" fillId="15" borderId="33" xfId="0" applyNumberFormat="1" applyFont="1" applyFill="1" applyBorder="1"/>
    <xf numFmtId="44" fontId="1" fillId="21" borderId="74" xfId="0" applyNumberFormat="1" applyFont="1" applyFill="1" applyBorder="1"/>
    <xf numFmtId="44" fontId="1" fillId="19" borderId="46" xfId="0" applyNumberFormat="1" applyFont="1" applyFill="1" applyBorder="1" applyAlignment="1">
      <alignment horizontal="center" vertical="center"/>
    </xf>
    <xf numFmtId="0" fontId="1" fillId="19" borderId="34" xfId="0" applyFont="1" applyFill="1" applyBorder="1" applyAlignment="1">
      <alignment horizontal="center" vertical="center"/>
    </xf>
    <xf numFmtId="0" fontId="1" fillId="19" borderId="45" xfId="0" applyFont="1" applyFill="1" applyBorder="1"/>
    <xf numFmtId="0" fontId="1" fillId="19" borderId="74" xfId="0" applyFont="1" applyFill="1" applyBorder="1" applyAlignment="1">
      <alignment horizontal="center"/>
    </xf>
    <xf numFmtId="44" fontId="1" fillId="21" borderId="73" xfId="4" applyNumberFormat="1" applyFont="1" applyFill="1" applyBorder="1"/>
    <xf numFmtId="44" fontId="1" fillId="21" borderId="26" xfId="0" applyNumberFormat="1" applyFont="1" applyFill="1" applyBorder="1"/>
    <xf numFmtId="44" fontId="1" fillId="21" borderId="49" xfId="0" applyNumberFormat="1" applyFont="1" applyFill="1" applyBorder="1"/>
    <xf numFmtId="44" fontId="1" fillId="15" borderId="80" xfId="0" applyNumberFormat="1" applyFont="1" applyFill="1" applyBorder="1"/>
    <xf numFmtId="44" fontId="1" fillId="19" borderId="35" xfId="0" applyNumberFormat="1" applyFont="1" applyFill="1" applyBorder="1" applyAlignment="1">
      <alignment horizontal="center" vertical="center"/>
    </xf>
    <xf numFmtId="0" fontId="1" fillId="19" borderId="28" xfId="0" applyFont="1" applyFill="1" applyBorder="1" applyAlignment="1">
      <alignment horizontal="center" vertical="center"/>
    </xf>
    <xf numFmtId="0" fontId="1" fillId="19" borderId="49" xfId="0" applyFont="1" applyFill="1" applyBorder="1"/>
    <xf numFmtId="0" fontId="1" fillId="19" borderId="80" xfId="0" applyFont="1" applyFill="1" applyBorder="1" applyAlignment="1">
      <alignment horizontal="center"/>
    </xf>
    <xf numFmtId="44" fontId="8" fillId="19" borderId="141" xfId="4" applyNumberFormat="1" applyFont="1" applyFill="1" applyBorder="1"/>
    <xf numFmtId="44" fontId="8" fillId="19" borderId="58" xfId="4" applyNumberFormat="1" applyFont="1" applyFill="1" applyBorder="1"/>
    <xf numFmtId="44" fontId="8" fillId="15" borderId="15" xfId="4" applyNumberFormat="1" applyFont="1" applyFill="1" applyBorder="1"/>
    <xf numFmtId="44" fontId="8" fillId="15" borderId="86" xfId="4" applyNumberFormat="1" applyFont="1" applyFill="1" applyBorder="1" applyAlignment="1">
      <alignment horizontal="left"/>
    </xf>
    <xf numFmtId="44" fontId="8" fillId="15" borderId="28" xfId="4" applyNumberFormat="1" applyFont="1" applyFill="1" applyBorder="1"/>
    <xf numFmtId="44" fontId="8" fillId="15" borderId="49" xfId="4" applyNumberFormat="1" applyFont="1" applyFill="1" applyBorder="1" applyAlignment="1">
      <alignment horizontal="left"/>
    </xf>
    <xf numFmtId="44" fontId="8" fillId="15" borderId="25" xfId="4" applyNumberFormat="1" applyFont="1" applyFill="1" applyBorder="1"/>
    <xf numFmtId="44" fontId="8" fillId="15" borderId="89" xfId="4" applyNumberFormat="1" applyFont="1" applyFill="1" applyBorder="1" applyAlignment="1">
      <alignment horizontal="left"/>
    </xf>
    <xf numFmtId="44" fontId="1" fillId="19" borderId="54" xfId="4" applyNumberFormat="1" applyFont="1" applyFill="1" applyBorder="1"/>
    <xf numFmtId="44" fontId="1" fillId="19" borderId="54" xfId="4" applyNumberFormat="1" applyFont="1" applyFill="1" applyBorder="1" applyAlignment="1">
      <alignment horizontal="left"/>
    </xf>
    <xf numFmtId="44" fontId="1" fillId="19" borderId="45" xfId="4" applyNumberFormat="1" applyFont="1" applyFill="1" applyBorder="1" applyAlignment="1">
      <alignment horizontal="left"/>
    </xf>
    <xf numFmtId="44" fontId="1" fillId="11" borderId="54" xfId="4" applyNumberFormat="1" applyFont="1" applyFill="1" applyBorder="1" applyAlignment="1">
      <alignment horizontal="left"/>
    </xf>
    <xf numFmtId="44" fontId="1" fillId="19" borderId="27" xfId="4" applyNumberFormat="1" applyFont="1" applyFill="1" applyBorder="1"/>
    <xf numFmtId="44" fontId="1" fillId="13" borderId="78" xfId="4" applyNumberFormat="1" applyFont="1" applyFill="1" applyBorder="1"/>
    <xf numFmtId="44" fontId="1" fillId="2" borderId="134" xfId="4" applyNumberFormat="1" applyFont="1" applyFill="1" applyBorder="1" applyAlignment="1">
      <alignment horizontal="left"/>
    </xf>
    <xf numFmtId="44" fontId="1" fillId="2" borderId="112" xfId="4" applyNumberFormat="1" applyFont="1" applyFill="1" applyBorder="1" applyAlignment="1">
      <alignment horizontal="left"/>
    </xf>
    <xf numFmtId="44" fontId="1" fillId="0" borderId="111" xfId="4" applyNumberFormat="1" applyFont="1" applyBorder="1"/>
    <xf numFmtId="44" fontId="1" fillId="19" borderId="110" xfId="0" applyNumberFormat="1" applyFont="1" applyFill="1" applyBorder="1" applyAlignment="1">
      <alignment horizontal="center" vertical="center"/>
    </xf>
    <xf numFmtId="0" fontId="1" fillId="19" borderId="109" xfId="0" applyFont="1" applyFill="1" applyBorder="1" applyAlignment="1">
      <alignment horizontal="center" vertical="center"/>
    </xf>
    <xf numFmtId="0" fontId="1" fillId="19" borderId="109" xfId="0" applyFont="1" applyFill="1" applyBorder="1"/>
    <xf numFmtId="0" fontId="1" fillId="19" borderId="108" xfId="0" applyFont="1" applyFill="1" applyBorder="1" applyAlignment="1">
      <alignment horizontal="center"/>
    </xf>
    <xf numFmtId="44" fontId="1" fillId="19" borderId="45" xfId="4" applyNumberFormat="1" applyFont="1" applyFill="1" applyBorder="1"/>
    <xf numFmtId="44" fontId="1" fillId="11" borderId="45" xfId="4" applyNumberFormat="1" applyFont="1" applyFill="1" applyBorder="1" applyAlignment="1">
      <alignment horizontal="left"/>
    </xf>
    <xf numFmtId="44" fontId="1" fillId="2" borderId="135" xfId="4" applyNumberFormat="1" applyFont="1" applyFill="1" applyBorder="1" applyAlignment="1">
      <alignment horizontal="left"/>
    </xf>
    <xf numFmtId="44" fontId="1" fillId="2" borderId="64" xfId="4" applyNumberFormat="1" applyFont="1" applyFill="1" applyBorder="1" applyAlignment="1">
      <alignment horizontal="left"/>
    </xf>
    <xf numFmtId="44" fontId="1" fillId="0" borderId="77" xfId="4" applyNumberFormat="1" applyFont="1" applyBorder="1"/>
    <xf numFmtId="44" fontId="1" fillId="19" borderId="91" xfId="0" applyNumberFormat="1" applyFont="1" applyFill="1" applyBorder="1" applyAlignment="1">
      <alignment horizontal="center" vertical="center"/>
    </xf>
    <xf numFmtId="0" fontId="1" fillId="19" borderId="65" xfId="0" applyFont="1" applyFill="1" applyBorder="1" applyAlignment="1">
      <alignment horizontal="center" vertical="center"/>
    </xf>
    <xf numFmtId="0" fontId="1" fillId="19" borderId="84" xfId="0" applyFont="1" applyFill="1" applyBorder="1" applyAlignment="1">
      <alignment horizontal="center"/>
    </xf>
    <xf numFmtId="44" fontId="1" fillId="19" borderId="27" xfId="4" applyNumberFormat="1" applyFont="1" applyFill="1" applyBorder="1" applyAlignment="1">
      <alignment horizontal="left"/>
    </xf>
    <xf numFmtId="44" fontId="1" fillId="13" borderId="78" xfId="4" applyNumberFormat="1" applyFont="1" applyFill="1" applyBorder="1" applyAlignment="1">
      <alignment horizontal="left"/>
    </xf>
    <xf numFmtId="44" fontId="1" fillId="0" borderId="93" xfId="0" applyNumberFormat="1" applyFont="1" applyBorder="1" applyAlignment="1">
      <alignment horizontal="left" vertical="center" wrapText="1"/>
    </xf>
    <xf numFmtId="44" fontId="1" fillId="2" borderId="33" xfId="0" applyNumberFormat="1" applyFont="1" applyFill="1" applyBorder="1" applyAlignment="1">
      <alignment horizontal="center" vertical="center" wrapText="1"/>
    </xf>
    <xf numFmtId="44" fontId="1" fillId="2" borderId="26" xfId="0" applyNumberFormat="1" applyFont="1" applyFill="1" applyBorder="1" applyAlignment="1">
      <alignment horizontal="center" vertical="center" wrapText="1"/>
    </xf>
    <xf numFmtId="44" fontId="1" fillId="2" borderId="53" xfId="0" applyNumberFormat="1" applyFont="1" applyFill="1" applyBorder="1" applyAlignment="1">
      <alignment horizontal="center" vertical="center" wrapText="1"/>
    </xf>
    <xf numFmtId="1" fontId="1" fillId="0" borderId="0" xfId="0" applyNumberFormat="1" applyFont="1"/>
    <xf numFmtId="8" fontId="1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/>
    </xf>
    <xf numFmtId="44" fontId="1" fillId="0" borderId="85" xfId="0" applyNumberFormat="1" applyFont="1" applyBorder="1" applyAlignment="1">
      <alignment horizontal="center"/>
    </xf>
    <xf numFmtId="44" fontId="1" fillId="24" borderId="41" xfId="0" applyNumberFormat="1" applyFont="1" applyFill="1" applyBorder="1" applyAlignment="1">
      <alignment horizontal="center"/>
    </xf>
    <xf numFmtId="44" fontId="1" fillId="24" borderId="62" xfId="0" applyNumberFormat="1" applyFont="1" applyFill="1" applyBorder="1" applyAlignment="1">
      <alignment horizontal="center"/>
    </xf>
    <xf numFmtId="44" fontId="1" fillId="24" borderId="63" xfId="0" applyNumberFormat="1" applyFont="1" applyFill="1" applyBorder="1" applyAlignment="1">
      <alignment horizontal="center"/>
    </xf>
    <xf numFmtId="44" fontId="1" fillId="24" borderId="42" xfId="0" applyNumberFormat="1" applyFont="1" applyFill="1" applyBorder="1" applyAlignment="1">
      <alignment horizontal="center"/>
    </xf>
    <xf numFmtId="44" fontId="1" fillId="0" borderId="41" xfId="0" applyNumberFormat="1" applyFont="1" applyBorder="1" applyAlignment="1">
      <alignment horizontal="center"/>
    </xf>
    <xf numFmtId="44" fontId="1" fillId="0" borderId="43" xfId="0" applyNumberFormat="1" applyFont="1" applyBorder="1"/>
    <xf numFmtId="44" fontId="1" fillId="0" borderId="126" xfId="0" applyNumberFormat="1" applyFont="1" applyBorder="1"/>
    <xf numFmtId="44" fontId="1" fillId="0" borderId="63" xfId="0" applyNumberFormat="1" applyFont="1" applyBorder="1"/>
    <xf numFmtId="1" fontId="1" fillId="0" borderId="126" xfId="0" applyNumberFormat="1" applyFont="1" applyBorder="1"/>
    <xf numFmtId="0" fontId="1" fillId="0" borderId="34" xfId="0" applyFont="1" applyBorder="1"/>
    <xf numFmtId="44" fontId="1" fillId="24" borderId="0" xfId="0" applyNumberFormat="1" applyFont="1" applyFill="1" applyAlignment="1">
      <alignment horizontal="center"/>
    </xf>
    <xf numFmtId="44" fontId="1" fillId="24" borderId="34" xfId="0" applyNumberFormat="1" applyFont="1" applyFill="1" applyBorder="1" applyAlignment="1">
      <alignment horizontal="center"/>
    </xf>
    <xf numFmtId="44" fontId="1" fillId="0" borderId="33" xfId="0" applyNumberFormat="1" applyFont="1" applyBorder="1" applyAlignment="1">
      <alignment horizontal="center"/>
    </xf>
    <xf numFmtId="44" fontId="1" fillId="0" borderId="45" xfId="0" applyNumberFormat="1" applyFont="1" applyBorder="1" applyAlignment="1">
      <alignment horizontal="center"/>
    </xf>
    <xf numFmtId="44" fontId="1" fillId="24" borderId="36" xfId="0" applyNumberFormat="1" applyFont="1" applyFill="1" applyBorder="1" applyAlignment="1">
      <alignment horizontal="center"/>
    </xf>
    <xf numFmtId="44" fontId="1" fillId="24" borderId="27" xfId="0" applyNumberFormat="1" applyFont="1" applyFill="1" applyBorder="1" applyAlignment="1">
      <alignment horizontal="center"/>
    </xf>
    <xf numFmtId="44" fontId="1" fillId="24" borderId="33" xfId="0" applyNumberFormat="1" applyFont="1" applyFill="1" applyBorder="1" applyAlignment="1">
      <alignment horizontal="center"/>
    </xf>
    <xf numFmtId="44" fontId="1" fillId="0" borderId="39" xfId="0" applyNumberFormat="1" applyFont="1" applyBorder="1"/>
    <xf numFmtId="44" fontId="1" fillId="0" borderId="46" xfId="0" applyNumberFormat="1" applyFont="1" applyBorder="1"/>
    <xf numFmtId="44" fontId="1" fillId="0" borderId="36" xfId="0" applyNumberFormat="1" applyFont="1" applyBorder="1"/>
    <xf numFmtId="1" fontId="1" fillId="0" borderId="46" xfId="0" applyNumberFormat="1" applyFont="1" applyBorder="1"/>
    <xf numFmtId="44" fontId="1" fillId="24" borderId="45" xfId="0" applyNumberFormat="1" applyFont="1" applyFill="1" applyBorder="1" applyAlignment="1">
      <alignment horizontal="center"/>
    </xf>
    <xf numFmtId="44" fontId="1" fillId="0" borderId="36" xfId="0" applyNumberFormat="1" applyFont="1" applyBorder="1" applyAlignment="1">
      <alignment horizontal="center"/>
    </xf>
    <xf numFmtId="44" fontId="1" fillId="0" borderId="27" xfId="0" applyNumberFormat="1" applyFont="1" applyBorder="1" applyAlignment="1">
      <alignment horizontal="center"/>
    </xf>
    <xf numFmtId="44" fontId="1" fillId="7" borderId="85" xfId="0" applyNumberFormat="1" applyFont="1" applyFill="1" applyBorder="1" applyAlignment="1">
      <alignment horizontal="center"/>
    </xf>
    <xf numFmtId="44" fontId="1" fillId="6" borderId="62" xfId="0" applyNumberFormat="1" applyFont="1" applyFill="1" applyBorder="1" applyAlignment="1">
      <alignment horizontal="center"/>
    </xf>
    <xf numFmtId="44" fontId="1" fillId="5" borderId="63" xfId="0" applyNumberFormat="1" applyFont="1" applyFill="1" applyBorder="1" applyAlignment="1">
      <alignment horizontal="center"/>
    </xf>
    <xf numFmtId="44" fontId="1" fillId="7" borderId="0" xfId="0" applyNumberFormat="1" applyFont="1" applyFill="1" applyAlignment="1">
      <alignment horizontal="center"/>
    </xf>
    <xf numFmtId="44" fontId="1" fillId="6" borderId="0" xfId="0" applyNumberFormat="1" applyFont="1" applyFill="1" applyAlignment="1">
      <alignment horizontal="center"/>
    </xf>
    <xf numFmtId="44" fontId="1" fillId="7" borderId="28" xfId="0" applyNumberFormat="1" applyFont="1" applyFill="1" applyBorder="1" applyAlignment="1">
      <alignment horizontal="center"/>
    </xf>
    <xf numFmtId="44" fontId="1" fillId="6" borderId="26" xfId="0" applyNumberFormat="1" applyFont="1" applyFill="1" applyBorder="1" applyAlignment="1">
      <alignment horizontal="center"/>
    </xf>
    <xf numFmtId="44" fontId="1" fillId="6" borderId="49" xfId="0" applyNumberFormat="1" applyFont="1" applyFill="1" applyBorder="1" applyAlignment="1">
      <alignment horizontal="center"/>
    </xf>
    <xf numFmtId="44" fontId="1" fillId="5" borderId="29" xfId="0" applyNumberFormat="1" applyFont="1" applyFill="1" applyBorder="1" applyAlignment="1">
      <alignment horizontal="center"/>
    </xf>
    <xf numFmtId="44" fontId="1" fillId="0" borderId="34" xfId="0" applyNumberFormat="1" applyFont="1" applyBorder="1" applyAlignment="1">
      <alignment horizontal="center"/>
    </xf>
    <xf numFmtId="44" fontId="15" fillId="31" borderId="0" xfId="0" applyNumberFormat="1" applyFont="1" applyFill="1" applyAlignment="1">
      <alignment vertical="center" wrapText="1"/>
    </xf>
    <xf numFmtId="0" fontId="1" fillId="0" borderId="0" xfId="0" applyFont="1" applyAlignment="1">
      <alignment wrapText="1"/>
    </xf>
    <xf numFmtId="44" fontId="8" fillId="4" borderId="38" xfId="0" applyNumberFormat="1" applyFont="1" applyFill="1" applyBorder="1" applyAlignment="1">
      <alignment horizontal="center" vertical="center" wrapText="1"/>
    </xf>
    <xf numFmtId="44" fontId="8" fillId="4" borderId="66" xfId="0" applyNumberFormat="1" applyFont="1" applyFill="1" applyBorder="1" applyAlignment="1">
      <alignment horizontal="center" vertical="center" wrapText="1"/>
    </xf>
    <xf numFmtId="44" fontId="8" fillId="4" borderId="68" xfId="0" applyNumberFormat="1" applyFont="1" applyFill="1" applyBorder="1" applyAlignment="1">
      <alignment horizontal="center" vertical="center" wrapText="1"/>
    </xf>
    <xf numFmtId="44" fontId="1" fillId="0" borderId="1" xfId="0" applyNumberFormat="1" applyFont="1" applyBorder="1"/>
    <xf numFmtId="1" fontId="1" fillId="0" borderId="1" xfId="0" applyNumberFormat="1" applyFont="1" applyBorder="1"/>
    <xf numFmtId="0" fontId="1" fillId="0" borderId="1" xfId="0" applyFont="1" applyBorder="1"/>
    <xf numFmtId="44" fontId="27" fillId="0" borderId="35" xfId="1" applyFont="1" applyFill="1" applyBorder="1"/>
    <xf numFmtId="44" fontId="10" fillId="11" borderId="68" xfId="1" applyFont="1" applyFill="1" applyBorder="1" applyAlignment="1">
      <alignment vertical="center" wrapText="1"/>
    </xf>
    <xf numFmtId="44" fontId="10" fillId="12" borderId="10" xfId="1" applyFont="1" applyFill="1" applyBorder="1" applyAlignment="1">
      <alignment horizontal="left" vertical="center" wrapText="1"/>
    </xf>
    <xf numFmtId="44" fontId="10" fillId="13" borderId="38" xfId="1" applyFont="1" applyFill="1" applyBorder="1" applyAlignment="1">
      <alignment horizontal="left" vertical="center" wrapText="1"/>
    </xf>
    <xf numFmtId="44" fontId="10" fillId="14" borderId="68" xfId="1" applyFont="1" applyFill="1" applyBorder="1" applyAlignment="1">
      <alignment horizontal="left" vertical="center" wrapText="1"/>
    </xf>
    <xf numFmtId="44" fontId="10" fillId="12" borderId="49" xfId="1" applyFont="1" applyFill="1" applyBorder="1" applyAlignment="1">
      <alignment horizontal="left" vertical="center" wrapText="1"/>
    </xf>
    <xf numFmtId="44" fontId="10" fillId="13" borderId="50" xfId="1" applyFont="1" applyFill="1" applyBorder="1" applyAlignment="1">
      <alignment horizontal="left" vertical="center" wrapText="1"/>
    </xf>
    <xf numFmtId="44" fontId="10" fillId="14" borderId="48" xfId="1" applyFont="1" applyFill="1" applyBorder="1" applyAlignment="1">
      <alignment horizontal="left" vertical="center" wrapText="1"/>
    </xf>
    <xf numFmtId="44" fontId="10" fillId="12" borderId="45" xfId="1" applyFont="1" applyFill="1" applyBorder="1" applyAlignment="1">
      <alignment horizontal="left" vertical="center" wrapText="1"/>
    </xf>
    <xf numFmtId="44" fontId="10" fillId="13" borderId="39" xfId="1" applyFont="1" applyFill="1" applyBorder="1" applyAlignment="1">
      <alignment horizontal="left" vertical="center" wrapText="1"/>
    </xf>
    <xf numFmtId="44" fontId="10" fillId="14" borderId="36" xfId="1" applyFont="1" applyFill="1" applyBorder="1" applyAlignment="1">
      <alignment horizontal="left" vertical="center" wrapText="1"/>
    </xf>
    <xf numFmtId="0" fontId="11" fillId="0" borderId="27" xfId="1" quotePrefix="1" applyNumberFormat="1" applyFont="1" applyFill="1" applyBorder="1" applyAlignment="1">
      <alignment horizontal="right" vertical="center" wrapText="1"/>
    </xf>
    <xf numFmtId="0" fontId="11" fillId="0" borderId="42" xfId="1" quotePrefix="1" applyNumberFormat="1" applyFont="1" applyFill="1" applyBorder="1" applyAlignment="1">
      <alignment vertical="center" wrapText="1"/>
    </xf>
    <xf numFmtId="44" fontId="10" fillId="12" borderId="101" xfId="1" applyFont="1" applyFill="1" applyBorder="1" applyAlignment="1">
      <alignment vertical="center" wrapText="1"/>
    </xf>
    <xf numFmtId="44" fontId="10" fillId="12" borderId="33" xfId="1" applyFont="1" applyFill="1" applyBorder="1" applyAlignment="1">
      <alignment vertical="center" wrapText="1"/>
    </xf>
    <xf numFmtId="44" fontId="10" fillId="12" borderId="142" xfId="1" applyFont="1" applyFill="1" applyBorder="1" applyAlignment="1">
      <alignment vertical="center" wrapText="1"/>
    </xf>
    <xf numFmtId="44" fontId="10" fillId="12" borderId="41" xfId="1" applyFont="1" applyFill="1" applyBorder="1" applyAlignment="1">
      <alignment vertical="center" wrapText="1"/>
    </xf>
    <xf numFmtId="0" fontId="11" fillId="12" borderId="24" xfId="1" quotePrefix="1" applyNumberFormat="1" applyFont="1" applyFill="1" applyBorder="1" applyAlignment="1">
      <alignment vertical="center" wrapText="1"/>
    </xf>
    <xf numFmtId="0" fontId="11" fillId="12" borderId="42" xfId="1" quotePrefix="1" applyNumberFormat="1" applyFont="1" applyFill="1" applyBorder="1" applyAlignment="1">
      <alignment vertical="center" wrapText="1"/>
    </xf>
    <xf numFmtId="44" fontId="10" fillId="12" borderId="24" xfId="1" applyFont="1" applyFill="1" applyBorder="1" applyAlignment="1">
      <alignment vertical="center" wrapText="1"/>
    </xf>
    <xf numFmtId="44" fontId="10" fillId="12" borderId="27" xfId="1" applyFont="1" applyFill="1" applyBorder="1" applyAlignment="1">
      <alignment vertical="center" wrapText="1"/>
    </xf>
    <xf numFmtId="44" fontId="10" fillId="12" borderId="143" xfId="1" applyFont="1" applyFill="1" applyBorder="1" applyAlignment="1">
      <alignment vertical="center" wrapText="1"/>
    </xf>
    <xf numFmtId="44" fontId="10" fillId="12" borderId="42" xfId="1" applyFont="1" applyFill="1" applyBorder="1" applyAlignment="1">
      <alignment vertical="center" wrapText="1"/>
    </xf>
    <xf numFmtId="44" fontId="9" fillId="10" borderId="35" xfId="1" applyFont="1" applyFill="1" applyBorder="1" applyAlignment="1">
      <alignment horizontal="left" vertical="center" wrapText="1"/>
    </xf>
    <xf numFmtId="44" fontId="9" fillId="10" borderId="67" xfId="1" applyFont="1" applyFill="1" applyBorder="1" applyAlignment="1">
      <alignment horizontal="left" vertical="center" wrapText="1"/>
    </xf>
    <xf numFmtId="44" fontId="9" fillId="10" borderId="39" xfId="1" applyFont="1" applyFill="1" applyBorder="1" applyAlignment="1">
      <alignment horizontal="left" vertical="center" wrapText="1"/>
    </xf>
    <xf numFmtId="44" fontId="17" fillId="27" borderId="138" xfId="1" applyFont="1" applyFill="1" applyBorder="1" applyAlignment="1" applyProtection="1">
      <alignment horizontal="center" vertical="center" wrapText="1"/>
      <protection locked="0"/>
    </xf>
    <xf numFmtId="0" fontId="20" fillId="21" borderId="69" xfId="0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4" fontId="1" fillId="0" borderId="57" xfId="0" applyNumberFormat="1" applyFont="1" applyBorder="1"/>
    <xf numFmtId="9" fontId="1" fillId="0" borderId="35" xfId="2" applyFont="1" applyFill="1" applyBorder="1" applyAlignment="1">
      <alignment horizontal="center"/>
    </xf>
    <xf numFmtId="9" fontId="1" fillId="15" borderId="46" xfId="2" applyFont="1" applyFill="1" applyBorder="1" applyAlignment="1">
      <alignment horizontal="center"/>
    </xf>
    <xf numFmtId="9" fontId="1" fillId="0" borderId="46" xfId="2" applyFont="1" applyFill="1" applyBorder="1" applyAlignment="1">
      <alignment horizontal="center"/>
    </xf>
    <xf numFmtId="44" fontId="1" fillId="0" borderId="0" xfId="1" applyFont="1"/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vertical="top" wrapText="1"/>
    </xf>
    <xf numFmtId="17" fontId="7" fillId="2" borderId="2" xfId="0" applyNumberFormat="1" applyFont="1" applyFill="1" applyBorder="1" applyAlignment="1">
      <alignment horizontal="center"/>
    </xf>
    <xf numFmtId="17" fontId="7" fillId="2" borderId="3" xfId="0" applyNumberFormat="1" applyFont="1" applyFill="1" applyBorder="1" applyAlignment="1">
      <alignment horizontal="center"/>
    </xf>
    <xf numFmtId="17" fontId="7" fillId="2" borderId="4" xfId="0" applyNumberFormat="1" applyFont="1" applyFill="1" applyBorder="1" applyAlignment="1">
      <alignment horizontal="center"/>
    </xf>
    <xf numFmtId="17" fontId="7" fillId="2" borderId="6" xfId="0" applyNumberFormat="1" applyFont="1" applyFill="1" applyBorder="1" applyAlignment="1">
      <alignment horizontal="center" vertical="center"/>
    </xf>
    <xf numFmtId="17" fontId="7" fillId="2" borderId="66" xfId="0" applyNumberFormat="1" applyFont="1" applyFill="1" applyBorder="1" applyAlignment="1">
      <alignment horizontal="center" vertical="center"/>
    </xf>
    <xf numFmtId="17" fontId="7" fillId="2" borderId="38" xfId="0" applyNumberFormat="1" applyFont="1" applyFill="1" applyBorder="1" applyAlignment="1">
      <alignment horizontal="center" vertical="center"/>
    </xf>
    <xf numFmtId="17" fontId="7" fillId="3" borderId="2" xfId="0" quotePrefix="1" applyNumberFormat="1" applyFont="1" applyFill="1" applyBorder="1" applyAlignment="1">
      <alignment horizontal="center"/>
    </xf>
    <xf numFmtId="17" fontId="7" fillId="3" borderId="3" xfId="0" applyNumberFormat="1" applyFont="1" applyFill="1" applyBorder="1" applyAlignment="1">
      <alignment horizontal="center"/>
    </xf>
    <xf numFmtId="17" fontId="7" fillId="2" borderId="2" xfId="0" quotePrefix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17" fontId="7" fillId="3" borderId="4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15" fillId="31" borderId="5" xfId="0" applyFont="1" applyFill="1" applyBorder="1" applyAlignment="1">
      <alignment horizontal="center" vertical="center" wrapText="1"/>
    </xf>
    <xf numFmtId="0" fontId="15" fillId="31" borderId="31" xfId="0" applyFont="1" applyFill="1" applyBorder="1" applyAlignment="1">
      <alignment horizontal="center" vertical="center" wrapText="1"/>
    </xf>
    <xf numFmtId="0" fontId="15" fillId="31" borderId="11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17" fontId="9" fillId="6" borderId="7" xfId="0" applyNumberFormat="1" applyFont="1" applyFill="1" applyBorder="1" applyAlignment="1">
      <alignment horizontal="center" vertical="center" wrapText="1"/>
    </xf>
    <xf numFmtId="17" fontId="9" fillId="6" borderId="13" xfId="0" applyNumberFormat="1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9" fillId="5" borderId="68" xfId="0" applyFont="1" applyFill="1" applyBorder="1" applyAlignment="1">
      <alignment horizontal="center" vertical="center" wrapText="1"/>
    </xf>
    <xf numFmtId="0" fontId="9" fillId="5" borderId="88" xfId="0" applyFont="1" applyFill="1" applyBorder="1" applyAlignment="1">
      <alignment horizontal="center" vertical="center" wrapText="1"/>
    </xf>
    <xf numFmtId="17" fontId="7" fillId="3" borderId="2" xfId="0" applyNumberFormat="1" applyFont="1" applyFill="1" applyBorder="1" applyAlignment="1">
      <alignment horizontal="center"/>
    </xf>
    <xf numFmtId="0" fontId="15" fillId="18" borderId="4" xfId="0" applyFont="1" applyFill="1" applyBorder="1" applyAlignment="1">
      <alignment horizontal="center" vertical="center" wrapText="1"/>
    </xf>
    <xf numFmtId="0" fontId="9" fillId="22" borderId="5" xfId="0" applyFont="1" applyFill="1" applyBorder="1" applyAlignment="1">
      <alignment horizontal="center" vertical="center" wrapText="1"/>
    </xf>
    <xf numFmtId="0" fontId="9" fillId="22" borderId="11" xfId="0" applyFont="1" applyFill="1" applyBorder="1" applyAlignment="1">
      <alignment horizontal="center" vertical="center" wrapText="1"/>
    </xf>
    <xf numFmtId="9" fontId="2" fillId="0" borderId="33" xfId="2" applyFont="1" applyFill="1" applyBorder="1" applyAlignment="1">
      <alignment horizontal="center"/>
    </xf>
    <xf numFmtId="9" fontId="2" fillId="0" borderId="46" xfId="2" applyFont="1" applyFill="1" applyBorder="1" applyAlignment="1">
      <alignment horizontal="center"/>
    </xf>
    <xf numFmtId="9" fontId="2" fillId="0" borderId="27" xfId="2" applyFont="1" applyFill="1" applyBorder="1" applyAlignment="1">
      <alignment horizontal="center"/>
    </xf>
    <xf numFmtId="17" fontId="9" fillId="6" borderId="10" xfId="0" applyNumberFormat="1" applyFont="1" applyFill="1" applyBorder="1" applyAlignment="1">
      <alignment horizontal="center" vertical="center" wrapText="1"/>
    </xf>
    <xf numFmtId="17" fontId="9" fillId="6" borderId="86" xfId="0" applyNumberFormat="1" applyFont="1" applyFill="1" applyBorder="1" applyAlignment="1">
      <alignment horizontal="center" vertical="center" wrapText="1"/>
    </xf>
    <xf numFmtId="0" fontId="9" fillId="7" borderId="38" xfId="0" applyFont="1" applyFill="1" applyBorder="1" applyAlignment="1">
      <alignment horizontal="center" vertical="center" wrapText="1"/>
    </xf>
    <xf numFmtId="0" fontId="9" fillId="7" borderId="47" xfId="0" applyFont="1" applyFill="1" applyBorder="1" applyAlignment="1">
      <alignment horizontal="center" vertical="center" wrapText="1"/>
    </xf>
    <xf numFmtId="0" fontId="9" fillId="8" borderId="68" xfId="0" applyFont="1" applyFill="1" applyBorder="1" applyAlignment="1">
      <alignment horizontal="center" vertical="center" wrapText="1"/>
    </xf>
    <xf numFmtId="0" fontId="9" fillId="8" borderId="88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 wrapText="1"/>
    </xf>
    <xf numFmtId="9" fontId="2" fillId="0" borderId="26" xfId="2" applyFont="1" applyFill="1" applyBorder="1" applyAlignment="1">
      <alignment horizontal="center"/>
    </xf>
    <xf numFmtId="9" fontId="2" fillId="0" borderId="35" xfId="2" applyFont="1" applyFill="1" applyBorder="1" applyAlignment="1">
      <alignment horizontal="center"/>
    </xf>
    <xf numFmtId="9" fontId="2" fillId="0" borderId="29" xfId="2" applyFont="1" applyFill="1" applyBorder="1" applyAlignment="1">
      <alignment horizontal="center"/>
    </xf>
    <xf numFmtId="9" fontId="2" fillId="0" borderId="26" xfId="2" applyFont="1" applyBorder="1" applyAlignment="1">
      <alignment horizontal="center"/>
    </xf>
    <xf numFmtId="9" fontId="2" fillId="0" borderId="35" xfId="2" applyFont="1" applyBorder="1" applyAlignment="1">
      <alignment horizontal="center"/>
    </xf>
    <xf numFmtId="9" fontId="2" fillId="0" borderId="29" xfId="2" applyFont="1" applyBorder="1" applyAlignment="1">
      <alignment horizontal="center"/>
    </xf>
    <xf numFmtId="0" fontId="9" fillId="7" borderId="9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15" fillId="26" borderId="68" xfId="0" applyFont="1" applyFill="1" applyBorder="1" applyAlignment="1">
      <alignment horizontal="center" vertical="center" wrapText="1"/>
    </xf>
    <xf numFmtId="0" fontId="15" fillId="26" borderId="88" xfId="0" applyFont="1" applyFill="1" applyBorder="1" applyAlignment="1">
      <alignment horizontal="center" vertical="center" wrapText="1"/>
    </xf>
    <xf numFmtId="9" fontId="2" fillId="15" borderId="33" xfId="2" applyFont="1" applyFill="1" applyBorder="1" applyAlignment="1">
      <alignment horizontal="center"/>
    </xf>
    <xf numFmtId="9" fontId="2" fillId="15" borderId="46" xfId="2" applyFont="1" applyFill="1" applyBorder="1" applyAlignment="1">
      <alignment horizontal="center"/>
    </xf>
    <xf numFmtId="9" fontId="2" fillId="15" borderId="27" xfId="2" applyFont="1" applyFill="1" applyBorder="1" applyAlignment="1">
      <alignment horizontal="center"/>
    </xf>
    <xf numFmtId="9" fontId="2" fillId="0" borderId="45" xfId="2" applyFont="1" applyBorder="1" applyAlignment="1">
      <alignment horizontal="center"/>
    </xf>
    <xf numFmtId="44" fontId="24" fillId="0" borderId="5" xfId="1" applyFont="1" applyFill="1" applyBorder="1" applyAlignment="1">
      <alignment horizontal="center" vertical="center" wrapText="1"/>
    </xf>
    <xf numFmtId="44" fontId="24" fillId="0" borderId="31" xfId="1" applyFont="1" applyFill="1" applyBorder="1" applyAlignment="1">
      <alignment horizontal="center" vertical="center" wrapText="1"/>
    </xf>
    <xf numFmtId="44" fontId="24" fillId="0" borderId="11" xfId="1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top" wrapText="1"/>
    </xf>
    <xf numFmtId="0" fontId="3" fillId="0" borderId="4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1" fillId="0" borderId="33" xfId="0" applyFont="1" applyBorder="1" applyAlignment="1">
      <alignment horizontal="center" vertical="top" wrapText="1"/>
    </xf>
    <xf numFmtId="0" fontId="1" fillId="0" borderId="46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49" fontId="7" fillId="0" borderId="0" xfId="0" applyNumberFormat="1" applyFont="1" applyAlignment="1">
      <alignment horizontal="center" wrapText="1"/>
    </xf>
    <xf numFmtId="49" fontId="6" fillId="0" borderId="0" xfId="0" applyNumberFormat="1" applyFont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2" fillId="0" borderId="46" xfId="0" applyFont="1" applyBorder="1" applyAlignment="1">
      <alignment horizontal="center" wrapText="1"/>
    </xf>
    <xf numFmtId="0" fontId="12" fillId="0" borderId="27" xfId="0" applyFont="1" applyBorder="1" applyAlignment="1">
      <alignment horizontal="center" wrapText="1"/>
    </xf>
    <xf numFmtId="17" fontId="20" fillId="21" borderId="69" xfId="0" quotePrefix="1" applyNumberFormat="1" applyFont="1" applyFill="1" applyBorder="1" applyAlignment="1">
      <alignment horizontal="center" vertical="center"/>
    </xf>
    <xf numFmtId="0" fontId="20" fillId="21" borderId="69" xfId="0" applyFont="1" applyFill="1" applyBorder="1" applyAlignment="1">
      <alignment horizontal="center" vertical="center"/>
    </xf>
    <xf numFmtId="0" fontId="20" fillId="21" borderId="70" xfId="0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0" fontId="20" fillId="21" borderId="71" xfId="0" applyFont="1" applyFill="1" applyBorder="1" applyAlignment="1">
      <alignment horizontal="center" vertical="center"/>
    </xf>
    <xf numFmtId="17" fontId="20" fillId="21" borderId="69" xfId="0" quotePrefix="1" applyNumberFormat="1" applyFont="1" applyFill="1" applyBorder="1" applyAlignment="1">
      <alignment horizontal="center"/>
    </xf>
    <xf numFmtId="0" fontId="20" fillId="21" borderId="69" xfId="0" applyFont="1" applyFill="1" applyBorder="1" applyAlignment="1">
      <alignment horizontal="center"/>
    </xf>
    <xf numFmtId="0" fontId="20" fillId="21" borderId="70" xfId="0" applyFont="1" applyFill="1" applyBorder="1" applyAlignment="1">
      <alignment horizontal="center"/>
    </xf>
    <xf numFmtId="0" fontId="20" fillId="21" borderId="1" xfId="0" applyFont="1" applyFill="1" applyBorder="1" applyAlignment="1">
      <alignment horizontal="center"/>
    </xf>
    <xf numFmtId="0" fontId="20" fillId="21" borderId="71" xfId="0" applyFont="1" applyFill="1" applyBorder="1" applyAlignment="1">
      <alignment horizontal="center"/>
    </xf>
    <xf numFmtId="17" fontId="20" fillId="21" borderId="69" xfId="0" applyNumberFormat="1" applyFont="1" applyFill="1" applyBorder="1" applyAlignment="1">
      <alignment horizontal="center"/>
    </xf>
    <xf numFmtId="17" fontId="20" fillId="21" borderId="70" xfId="0" applyNumberFormat="1" applyFont="1" applyFill="1" applyBorder="1" applyAlignment="1">
      <alignment horizontal="center"/>
    </xf>
    <xf numFmtId="17" fontId="20" fillId="21" borderId="1" xfId="0" applyNumberFormat="1" applyFont="1" applyFill="1" applyBorder="1" applyAlignment="1">
      <alignment horizontal="center"/>
    </xf>
    <xf numFmtId="17" fontId="20" fillId="21" borderId="71" xfId="0" applyNumberFormat="1" applyFont="1" applyFill="1" applyBorder="1" applyAlignment="1">
      <alignment horizontal="center"/>
    </xf>
    <xf numFmtId="0" fontId="15" fillId="31" borderId="139" xfId="0" applyFont="1" applyFill="1" applyBorder="1" applyAlignment="1">
      <alignment horizontal="center" vertical="center" wrapText="1"/>
    </xf>
    <xf numFmtId="0" fontId="15" fillId="31" borderId="93" xfId="0" applyFont="1" applyFill="1" applyBorder="1" applyAlignment="1">
      <alignment horizontal="center" vertical="center" wrapText="1"/>
    </xf>
    <xf numFmtId="0" fontId="15" fillId="31" borderId="140" xfId="0" applyFont="1" applyFill="1" applyBorder="1" applyAlignment="1">
      <alignment horizontal="center" vertical="center" wrapText="1"/>
    </xf>
    <xf numFmtId="44" fontId="1" fillId="13" borderId="73" xfId="4" applyNumberFormat="1" applyFont="1" applyFill="1" applyBorder="1" applyAlignment="1">
      <alignment horizontal="center" vertical="center" wrapText="1"/>
    </xf>
    <xf numFmtId="44" fontId="1" fillId="13" borderId="75" xfId="4" applyNumberFormat="1" applyFont="1" applyFill="1" applyBorder="1" applyAlignment="1">
      <alignment horizontal="center" vertical="center" wrapText="1"/>
    </xf>
    <xf numFmtId="44" fontId="1" fillId="0" borderId="80" xfId="0" applyNumberFormat="1" applyFont="1" applyBorder="1" applyAlignment="1">
      <alignment horizontal="center" vertical="center" wrapText="1"/>
    </xf>
    <xf numFmtId="44" fontId="1" fillId="0" borderId="74" xfId="0" applyNumberFormat="1" applyFont="1" applyBorder="1" applyAlignment="1">
      <alignment horizontal="center" vertical="center" wrapText="1"/>
    </xf>
    <xf numFmtId="44" fontId="1" fillId="2" borderId="49" xfId="0" applyNumberFormat="1" applyFont="1" applyFill="1" applyBorder="1" applyAlignment="1">
      <alignment horizontal="center" vertical="center" wrapText="1"/>
    </xf>
    <xf numFmtId="44" fontId="1" fillId="2" borderId="45" xfId="0" applyNumberFormat="1" applyFont="1" applyFill="1" applyBorder="1" applyAlignment="1">
      <alignment horizontal="center" vertical="center" wrapText="1"/>
    </xf>
    <xf numFmtId="0" fontId="20" fillId="21" borderId="106" xfId="0" applyFont="1" applyFill="1" applyBorder="1" applyAlignment="1">
      <alignment horizontal="center"/>
    </xf>
    <xf numFmtId="0" fontId="20" fillId="21" borderId="107" xfId="0" applyFont="1" applyFill="1" applyBorder="1" applyAlignment="1">
      <alignment horizontal="center"/>
    </xf>
    <xf numFmtId="0" fontId="1" fillId="19" borderId="17" xfId="0" applyFont="1" applyFill="1" applyBorder="1" applyAlignment="1">
      <alignment horizontal="center" vertical="center" wrapText="1"/>
    </xf>
    <xf numFmtId="0" fontId="1" fillId="19" borderId="137" xfId="0" applyFont="1" applyFill="1" applyBorder="1" applyAlignment="1">
      <alignment horizontal="center" vertical="center" wrapText="1"/>
    </xf>
    <xf numFmtId="0" fontId="1" fillId="19" borderId="98" xfId="0" applyFont="1" applyFill="1" applyBorder="1" applyAlignment="1">
      <alignment horizontal="center" vertical="center" wrapText="1"/>
    </xf>
    <xf numFmtId="0" fontId="1" fillId="19" borderId="99" xfId="0" applyFont="1" applyFill="1" applyBorder="1" applyAlignment="1">
      <alignment horizontal="center" vertical="center" wrapText="1"/>
    </xf>
    <xf numFmtId="0" fontId="1" fillId="19" borderId="100" xfId="0" applyFont="1" applyFill="1" applyBorder="1" applyAlignment="1">
      <alignment horizontal="center" vertical="center" wrapText="1"/>
    </xf>
    <xf numFmtId="16" fontId="1" fillId="0" borderId="72" xfId="0" quotePrefix="1" applyNumberFormat="1" applyFont="1" applyBorder="1" applyAlignment="1">
      <alignment horizontal="center" vertical="center" wrapText="1"/>
    </xf>
    <xf numFmtId="44" fontId="1" fillId="2" borderId="10" xfId="0" applyNumberFormat="1" applyFont="1" applyFill="1" applyBorder="1" applyAlignment="1">
      <alignment horizontal="center" vertical="center" wrapText="1"/>
    </xf>
    <xf numFmtId="44" fontId="1" fillId="2" borderId="52" xfId="0" applyNumberFormat="1" applyFont="1" applyFill="1" applyBorder="1" applyAlignment="1">
      <alignment horizontal="center" vertical="center" wrapText="1"/>
    </xf>
    <xf numFmtId="44" fontId="16" fillId="26" borderId="103" xfId="4" applyNumberFormat="1" applyFont="1" applyFill="1" applyBorder="1" applyAlignment="1">
      <alignment horizontal="center" vertical="center" wrapText="1"/>
    </xf>
    <xf numFmtId="44" fontId="16" fillId="26" borderId="104" xfId="4" applyNumberFormat="1" applyFont="1" applyFill="1" applyBorder="1" applyAlignment="1">
      <alignment horizontal="center" vertical="center" wrapText="1"/>
    </xf>
    <xf numFmtId="44" fontId="16" fillId="26" borderId="105" xfId="4" applyNumberFormat="1" applyFont="1" applyFill="1" applyBorder="1" applyAlignment="1">
      <alignment horizontal="center" vertical="center" wrapText="1"/>
    </xf>
    <xf numFmtId="44" fontId="16" fillId="18" borderId="73" xfId="4" applyNumberFormat="1" applyFont="1" applyFill="1" applyBorder="1" applyAlignment="1">
      <alignment horizontal="center" vertical="center" wrapText="1"/>
    </xf>
    <xf numFmtId="44" fontId="16" fillId="18" borderId="75" xfId="4" applyNumberFormat="1" applyFont="1" applyFill="1" applyBorder="1" applyAlignment="1">
      <alignment horizontal="center" vertical="center" wrapText="1"/>
    </xf>
    <xf numFmtId="44" fontId="1" fillId="19" borderId="4" xfId="4" applyNumberFormat="1" applyFont="1" applyFill="1" applyBorder="1" applyAlignment="1">
      <alignment horizontal="center" vertical="center" wrapText="1"/>
    </xf>
    <xf numFmtId="44" fontId="1" fillId="19" borderId="17" xfId="4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19" borderId="114" xfId="0" applyFont="1" applyFill="1" applyBorder="1" applyAlignment="1">
      <alignment horizontal="right"/>
    </xf>
    <xf numFmtId="0" fontId="8" fillId="19" borderId="57" xfId="0" applyFont="1" applyFill="1" applyBorder="1" applyAlignment="1">
      <alignment horizontal="right"/>
    </xf>
    <xf numFmtId="1" fontId="8" fillId="4" borderId="7" xfId="0" applyNumberFormat="1" applyFont="1" applyFill="1" applyBorder="1" applyAlignment="1">
      <alignment horizontal="center" vertical="center" wrapText="1"/>
    </xf>
    <xf numFmtId="1" fontId="8" fillId="4" borderId="35" xfId="0" applyNumberFormat="1" applyFont="1" applyFill="1" applyBorder="1" applyAlignment="1">
      <alignment horizontal="center" vertical="center" wrapText="1"/>
    </xf>
    <xf numFmtId="44" fontId="8" fillId="4" borderId="2" xfId="0" applyNumberFormat="1" applyFont="1" applyFill="1" applyBorder="1" applyAlignment="1">
      <alignment horizontal="center" vertical="center" wrapText="1"/>
    </xf>
    <xf numFmtId="44" fontId="8" fillId="4" borderId="3" xfId="0" applyNumberFormat="1" applyFont="1" applyFill="1" applyBorder="1" applyAlignment="1">
      <alignment horizontal="center" vertical="center" wrapText="1"/>
    </xf>
    <xf numFmtId="44" fontId="8" fillId="4" borderId="4" xfId="0" applyNumberFormat="1" applyFont="1" applyFill="1" applyBorder="1" applyAlignment="1">
      <alignment horizontal="center" vertical="center" wrapText="1"/>
    </xf>
    <xf numFmtId="0" fontId="8" fillId="3" borderId="24" xfId="0" quotePrefix="1" applyFont="1" applyFill="1" applyBorder="1" applyAlignment="1">
      <alignment horizontal="center"/>
    </xf>
    <xf numFmtId="0" fontId="8" fillId="3" borderId="89" xfId="0" applyFont="1" applyFill="1" applyBorder="1" applyAlignment="1">
      <alignment horizontal="center"/>
    </xf>
    <xf numFmtId="0" fontId="8" fillId="3" borderId="101" xfId="0" applyFont="1" applyFill="1" applyBorder="1" applyAlignment="1">
      <alignment horizontal="center"/>
    </xf>
    <xf numFmtId="0" fontId="8" fillId="3" borderId="25" xfId="0" applyFont="1" applyFill="1" applyBorder="1" applyAlignment="1">
      <alignment horizontal="center"/>
    </xf>
    <xf numFmtId="0" fontId="8" fillId="2" borderId="87" xfId="0" quotePrefix="1" applyFont="1" applyFill="1" applyBorder="1" applyAlignment="1">
      <alignment horizontal="center"/>
    </xf>
    <xf numFmtId="0" fontId="8" fillId="2" borderId="89" xfId="0" applyFont="1" applyFill="1" applyBorder="1" applyAlignment="1">
      <alignment horizontal="center"/>
    </xf>
    <xf numFmtId="0" fontId="8" fillId="2" borderId="101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8" fillId="3" borderId="87" xfId="0" quotePrefix="1" applyFont="1" applyFill="1" applyBorder="1" applyAlignment="1">
      <alignment horizontal="center"/>
    </xf>
    <xf numFmtId="0" fontId="15" fillId="31" borderId="66" xfId="0" applyFont="1" applyFill="1" applyBorder="1" applyAlignment="1">
      <alignment horizontal="center" vertical="center" wrapText="1"/>
    </xf>
    <xf numFmtId="0" fontId="15" fillId="31" borderId="0" xfId="0" applyFont="1" applyFill="1" applyAlignment="1">
      <alignment horizontal="center" vertical="center" wrapText="1"/>
    </xf>
    <xf numFmtId="0" fontId="8" fillId="3" borderId="23" xfId="0" applyFont="1" applyFill="1" applyBorder="1" applyAlignment="1">
      <alignment horizontal="center"/>
    </xf>
    <xf numFmtId="0" fontId="8" fillId="3" borderId="67" xfId="0" applyFont="1" applyFill="1" applyBorder="1" applyAlignment="1">
      <alignment horizontal="center"/>
    </xf>
    <xf numFmtId="0" fontId="8" fillId="2" borderId="23" xfId="0" quotePrefix="1" applyFont="1" applyFill="1" applyBorder="1" applyAlignment="1">
      <alignment horizontal="center"/>
    </xf>
    <xf numFmtId="0" fontId="8" fillId="2" borderId="102" xfId="0" quotePrefix="1" applyFont="1" applyFill="1" applyBorder="1" applyAlignment="1">
      <alignment horizontal="center"/>
    </xf>
    <xf numFmtId="0" fontId="8" fillId="2" borderId="67" xfId="0" quotePrefix="1" applyFont="1" applyFill="1" applyBorder="1" applyAlignment="1">
      <alignment horizontal="center"/>
    </xf>
    <xf numFmtId="0" fontId="8" fillId="3" borderId="23" xfId="0" quotePrefix="1" applyFont="1" applyFill="1" applyBorder="1" applyAlignment="1">
      <alignment horizontal="center"/>
    </xf>
    <xf numFmtId="0" fontId="8" fillId="3" borderId="102" xfId="0" quotePrefix="1" applyFont="1" applyFill="1" applyBorder="1" applyAlignment="1">
      <alignment horizontal="center"/>
    </xf>
    <xf numFmtId="0" fontId="8" fillId="3" borderId="67" xfId="0" quotePrefix="1" applyFont="1" applyFill="1" applyBorder="1" applyAlignment="1">
      <alignment horizontal="center"/>
    </xf>
    <xf numFmtId="0" fontId="15" fillId="31" borderId="6" xfId="0" applyFont="1" applyFill="1" applyBorder="1" applyAlignment="1">
      <alignment horizontal="center" vertical="center" wrapText="1"/>
    </xf>
    <xf numFmtId="0" fontId="15" fillId="31" borderId="60" xfId="0" applyFont="1" applyFill="1" applyBorder="1" applyAlignment="1">
      <alignment horizontal="center" vertical="center" wrapText="1"/>
    </xf>
  </cellXfs>
  <cellStyles count="35">
    <cellStyle name="Comma" xfId="4" builtinId="3"/>
    <cellStyle name="Comma 2" xfId="8" xr:uid="{00000000-0005-0000-0000-000000000000}"/>
    <cellStyle name="Comma 2 2" xfId="12" xr:uid="{00000000-0005-0000-0000-000001000000}"/>
    <cellStyle name="Currency" xfId="1" builtinId="4"/>
    <cellStyle name="Currency 2" xfId="10" xr:uid="{00000000-0005-0000-0000-000002000000}"/>
    <cellStyle name="Currency 2 2" xfId="14" xr:uid="{00000000-0005-0000-0000-000003000000}"/>
    <cellStyle name="Currency 2 2 2" xfId="18" xr:uid="{00000000-0005-0000-0000-000004000000}"/>
    <cellStyle name="Currency 2 2 3" xfId="20" xr:uid="{00000000-0005-0000-0000-000005000000}"/>
    <cellStyle name="Currency 2 2 4" xfId="25" xr:uid="{00000000-0005-0000-0000-000006000000}"/>
    <cellStyle name="Currency 2 2 4 2" xfId="28" xr:uid="{00000000-0005-0000-0000-000007000000}"/>
    <cellStyle name="Currency 2 2 4 3" xfId="31" xr:uid="{00000000-0005-0000-0000-000008000000}"/>
    <cellStyle name="Normal" xfId="0" builtinId="0"/>
    <cellStyle name="Normal 2" xfId="3" xr:uid="{00000000-0005-0000-0000-000003000000}"/>
    <cellStyle name="Normal 2 2" xfId="5" xr:uid="{00000000-0005-0000-0000-000004000000}"/>
    <cellStyle name="Normal 2 2 2" xfId="16" xr:uid="{00000000-0005-0000-0000-00000C000000}"/>
    <cellStyle name="Normal 2 2 3" xfId="21" xr:uid="{00000000-0005-0000-0000-00000D000000}"/>
    <cellStyle name="Normal 2 2 4" xfId="24" xr:uid="{00000000-0005-0000-0000-00000E000000}"/>
    <cellStyle name="Normal 2 2 4 2" xfId="27" xr:uid="{00000000-0005-0000-0000-00000F000000}"/>
    <cellStyle name="Normal 2 2 4 3" xfId="30" xr:uid="{00000000-0005-0000-0000-000010000000}"/>
    <cellStyle name="Normal 2 2 5" xfId="15" xr:uid="{00000000-0005-0000-0000-00000B000000}"/>
    <cellStyle name="Normal 2 3" xfId="22" xr:uid="{00000000-0005-0000-0000-000011000000}"/>
    <cellStyle name="Normal 2 4" xfId="7" xr:uid="{00000000-0005-0000-0000-00000A000000}"/>
    <cellStyle name="Normal 3" xfId="32" xr:uid="{00000000-0005-0000-0000-00004B000000}"/>
    <cellStyle name="Normal 4" xfId="33" xr:uid="{A2DA8471-4DD8-43DA-A686-9539BA966EC8}"/>
    <cellStyle name="Normal 4 2" xfId="34" xr:uid="{F2500F2A-8C48-40A9-A1A6-C27970C40169}"/>
    <cellStyle name="Percent" xfId="2" builtinId="5"/>
    <cellStyle name="Percent 2" xfId="6" xr:uid="{00000000-0005-0000-0000-000012000000}"/>
    <cellStyle name="Percent 2 2" xfId="11" xr:uid="{00000000-0005-0000-0000-000013000000}"/>
    <cellStyle name="Percent 3" xfId="9" xr:uid="{00000000-0005-0000-0000-000014000000}"/>
    <cellStyle name="Percent 3 2" xfId="13" xr:uid="{00000000-0005-0000-0000-000015000000}"/>
    <cellStyle name="Percent 3 2 2" xfId="17" xr:uid="{00000000-0005-0000-0000-000016000000}"/>
    <cellStyle name="Percent 3 2 3" xfId="19" xr:uid="{00000000-0005-0000-0000-000017000000}"/>
    <cellStyle name="Percent 3 2 4" xfId="23" xr:uid="{00000000-0005-0000-0000-000018000000}"/>
    <cellStyle name="Percent 3 2 4 2" xfId="26" xr:uid="{00000000-0005-0000-0000-000019000000}"/>
    <cellStyle name="Percent 3 2 4 3" xfId="29" xr:uid="{00000000-0005-0000-0000-00001A000000}"/>
  </cellStyles>
  <dxfs count="3"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FFFCC"/>
      <color rgb="FFFFFF99"/>
      <color rgb="FF03304B"/>
      <color rgb="FFE2E2E2"/>
      <color rgb="FFDAEEF3"/>
      <color rgb="FF22658A"/>
      <color rgb="FFE7EEF5"/>
      <color rgb="FFFF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224116</xdr:colOff>
      <xdr:row>0</xdr:row>
      <xdr:rowOff>58270</xdr:rowOff>
    </xdr:from>
    <xdr:ext cx="4250729" cy="738979"/>
    <xdr:pic>
      <xdr:nvPicPr>
        <xdr:cNvPr id="2" name="Picture 1">
          <a:extLst>
            <a:ext uri="{FF2B5EF4-FFF2-40B4-BE49-F238E27FC236}">
              <a16:creationId xmlns:a16="http://schemas.microsoft.com/office/drawing/2014/main" id="{2D2EBED1-1405-4780-B0B8-2E711988B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11" y="54460"/>
          <a:ext cx="4250729" cy="73897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119340</xdr:colOff>
      <xdr:row>0</xdr:row>
      <xdr:rowOff>58270</xdr:rowOff>
    </xdr:from>
    <xdr:to>
      <xdr:col>6</xdr:col>
      <xdr:colOff>137269</xdr:colOff>
      <xdr:row>4</xdr:row>
      <xdr:rowOff>94304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F7E31D-B0D1-49AB-8D69-FC405FDFD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40" y="58270"/>
          <a:ext cx="3675529" cy="8170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94791" cy="781947"/>
    <xdr:pic>
      <xdr:nvPicPr>
        <xdr:cNvPr id="2" name="Picture 1">
          <a:extLst>
            <a:ext uri="{FF2B5EF4-FFF2-40B4-BE49-F238E27FC236}">
              <a16:creationId xmlns:a16="http://schemas.microsoft.com/office/drawing/2014/main" id="{C5BB160D-B93A-467F-BE7E-83024A1EB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94791" cy="78194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57150</xdr:rowOff>
    </xdr:from>
    <xdr:ext cx="4259619" cy="763109"/>
    <xdr:pic>
      <xdr:nvPicPr>
        <xdr:cNvPr id="2" name="Picture 1">
          <a:extLst>
            <a:ext uri="{FF2B5EF4-FFF2-40B4-BE49-F238E27FC236}">
              <a16:creationId xmlns:a16="http://schemas.microsoft.com/office/drawing/2014/main" id="{98E2C7B0-D924-4BB9-A689-005E7249D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" y="53340"/>
          <a:ext cx="4259619" cy="763109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76200</xdr:rowOff>
    </xdr:from>
    <xdr:ext cx="4351694" cy="704689"/>
    <xdr:pic>
      <xdr:nvPicPr>
        <xdr:cNvPr id="2" name="Picture 1">
          <a:extLst>
            <a:ext uri="{FF2B5EF4-FFF2-40B4-BE49-F238E27FC236}">
              <a16:creationId xmlns:a16="http://schemas.microsoft.com/office/drawing/2014/main" id="{B356E0B7-5FFF-473D-988F-7657B49A7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4351694" cy="70468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yfloridacfo.sharepoint.com/sites/FLP/PMO%20Team/Budget/FY25-26/Florida%20PALM%20Spend%20Plan%20Working%20File%20FY%2025-26.xlsx" TargetMode="External"/><Relationship Id="rId1" Type="http://schemas.openxmlformats.org/officeDocument/2006/relationships/externalLinkPath" Target="https://myfloridacfo.sharepoint.com/sites/FLP/Project%20Tracking/Status%20Reporting/Florida%20PALM%20Spend%20Plan%20Working%20File%20FY%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shboard"/>
      <sheetName val="§ 5 - Spending Plan "/>
      <sheetName val="SAMPLE"/>
      <sheetName val="Monthly Summary"/>
      <sheetName val="Quarterly Summary"/>
      <sheetName val="Unprojected Appropriation"/>
      <sheetName val="Detail"/>
      <sheetName val="Footnotes"/>
      <sheetName val="SSI Detail"/>
      <sheetName val="Oracle Detail"/>
      <sheetName val="Oracle Summary "/>
      <sheetName val="Project Admin Detail"/>
      <sheetName val="Production Support Admin Detail"/>
      <sheetName val="Contractor Detail"/>
      <sheetName val="Florida PALM-UAT"/>
      <sheetName val="Contingency Detail"/>
      <sheetName val="ALRR Reconcile"/>
      <sheetName val="General Ledger"/>
      <sheetName val="Encumbrances"/>
      <sheetName val="Notes"/>
      <sheetName val="Checklist 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4">
          <cell r="B94">
            <v>0</v>
          </cell>
          <cell r="G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P94">
            <v>0</v>
          </cell>
          <cell r="Q94">
            <v>0</v>
          </cell>
          <cell r="R94">
            <v>0</v>
          </cell>
          <cell r="T94">
            <v>0</v>
          </cell>
          <cell r="V94">
            <v>0</v>
          </cell>
          <cell r="W94">
            <v>0</v>
          </cell>
          <cell r="Y94">
            <v>0</v>
          </cell>
          <cell r="Z94">
            <v>0</v>
          </cell>
          <cell r="AA94">
            <v>0</v>
          </cell>
          <cell r="AC94">
            <v>0</v>
          </cell>
          <cell r="AE94">
            <v>0</v>
          </cell>
          <cell r="AF94">
            <v>0</v>
          </cell>
          <cell r="AH94">
            <v>0</v>
          </cell>
          <cell r="AI94">
            <v>0</v>
          </cell>
          <cell r="AJ94">
            <v>0</v>
          </cell>
          <cell r="AL94">
            <v>0</v>
          </cell>
          <cell r="AN94">
            <v>0</v>
          </cell>
          <cell r="AQ94">
            <v>0</v>
          </cell>
          <cell r="AR94">
            <v>0</v>
          </cell>
          <cell r="AU94">
            <v>0</v>
          </cell>
          <cell r="AV94">
            <v>0</v>
          </cell>
          <cell r="AY94">
            <v>0</v>
          </cell>
          <cell r="AZ94">
            <v>0</v>
          </cell>
          <cell r="BC94">
            <v>0</v>
          </cell>
          <cell r="BD94">
            <v>0</v>
          </cell>
        </row>
        <row r="95">
          <cell r="B95">
            <v>0</v>
          </cell>
          <cell r="G95">
            <v>0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T95">
            <v>0</v>
          </cell>
          <cell r="V95">
            <v>0</v>
          </cell>
          <cell r="W95">
            <v>0</v>
          </cell>
          <cell r="Y95">
            <v>0</v>
          </cell>
          <cell r="Z95">
            <v>0</v>
          </cell>
          <cell r="AA95">
            <v>0</v>
          </cell>
          <cell r="AC95">
            <v>0</v>
          </cell>
          <cell r="AE95">
            <v>0</v>
          </cell>
          <cell r="AF95">
            <v>0</v>
          </cell>
          <cell r="AH95">
            <v>0</v>
          </cell>
          <cell r="AI95">
            <v>0</v>
          </cell>
          <cell r="AJ95">
            <v>0</v>
          </cell>
          <cell r="AL95">
            <v>0</v>
          </cell>
          <cell r="AN95">
            <v>0</v>
          </cell>
          <cell r="AQ95">
            <v>0</v>
          </cell>
          <cell r="AR95">
            <v>0</v>
          </cell>
          <cell r="AU95">
            <v>0</v>
          </cell>
          <cell r="AV95">
            <v>0</v>
          </cell>
          <cell r="AY95">
            <v>0</v>
          </cell>
          <cell r="AZ95">
            <v>0</v>
          </cell>
          <cell r="BC95">
            <v>0</v>
          </cell>
          <cell r="BD95">
            <v>0</v>
          </cell>
        </row>
        <row r="96">
          <cell r="B96">
            <v>0</v>
          </cell>
          <cell r="G96">
            <v>0</v>
          </cell>
          <cell r="H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P96">
            <v>0</v>
          </cell>
          <cell r="Q96">
            <v>0</v>
          </cell>
          <cell r="R96">
            <v>0</v>
          </cell>
          <cell r="T96">
            <v>0</v>
          </cell>
          <cell r="V96">
            <v>0</v>
          </cell>
          <cell r="W96">
            <v>0</v>
          </cell>
          <cell r="Y96">
            <v>0</v>
          </cell>
          <cell r="Z96">
            <v>0</v>
          </cell>
          <cell r="AA96">
            <v>0</v>
          </cell>
          <cell r="AC96">
            <v>0</v>
          </cell>
          <cell r="AE96">
            <v>0</v>
          </cell>
          <cell r="AF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  <cell r="AN96">
            <v>0</v>
          </cell>
          <cell r="AQ96">
            <v>0</v>
          </cell>
          <cell r="AR96">
            <v>0</v>
          </cell>
          <cell r="AU96">
            <v>0</v>
          </cell>
          <cell r="AV96">
            <v>0</v>
          </cell>
          <cell r="AY96">
            <v>0</v>
          </cell>
          <cell r="AZ96">
            <v>0</v>
          </cell>
          <cell r="BC96">
            <v>0</v>
          </cell>
          <cell r="BD96">
            <v>0</v>
          </cell>
        </row>
        <row r="97">
          <cell r="B97">
            <v>0</v>
          </cell>
          <cell r="G97">
            <v>0</v>
          </cell>
          <cell r="H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P97">
            <v>0</v>
          </cell>
          <cell r="Q97">
            <v>0</v>
          </cell>
          <cell r="R97">
            <v>0</v>
          </cell>
          <cell r="T97">
            <v>0</v>
          </cell>
          <cell r="V97">
            <v>0</v>
          </cell>
          <cell r="W97">
            <v>0</v>
          </cell>
          <cell r="Y97">
            <v>0</v>
          </cell>
          <cell r="Z97">
            <v>0</v>
          </cell>
          <cell r="AA97">
            <v>0</v>
          </cell>
          <cell r="AC97">
            <v>0</v>
          </cell>
          <cell r="AE97">
            <v>0</v>
          </cell>
          <cell r="AF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  <cell r="AN97">
            <v>0</v>
          </cell>
          <cell r="AQ97">
            <v>0</v>
          </cell>
          <cell r="AR97">
            <v>0</v>
          </cell>
          <cell r="AU97">
            <v>0</v>
          </cell>
          <cell r="AV97">
            <v>0</v>
          </cell>
          <cell r="AY97">
            <v>0</v>
          </cell>
          <cell r="AZ97">
            <v>0</v>
          </cell>
          <cell r="BC97">
            <v>0</v>
          </cell>
          <cell r="BD97">
            <v>0</v>
          </cell>
        </row>
        <row r="98">
          <cell r="B98">
            <v>0</v>
          </cell>
          <cell r="G98">
            <v>0</v>
          </cell>
          <cell r="H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P98">
            <v>0</v>
          </cell>
          <cell r="Q98">
            <v>0</v>
          </cell>
          <cell r="R98">
            <v>0</v>
          </cell>
          <cell r="T98">
            <v>0</v>
          </cell>
          <cell r="V98">
            <v>0</v>
          </cell>
          <cell r="W98">
            <v>0</v>
          </cell>
          <cell r="Y98">
            <v>0</v>
          </cell>
          <cell r="Z98">
            <v>0</v>
          </cell>
          <cell r="AA98">
            <v>0</v>
          </cell>
          <cell r="AC98">
            <v>0</v>
          </cell>
          <cell r="AE98">
            <v>0</v>
          </cell>
          <cell r="AF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  <cell r="AN98">
            <v>0</v>
          </cell>
          <cell r="AQ98">
            <v>0</v>
          </cell>
          <cell r="AR98">
            <v>0</v>
          </cell>
          <cell r="AU98">
            <v>0</v>
          </cell>
          <cell r="AV98">
            <v>0</v>
          </cell>
          <cell r="AY98">
            <v>0</v>
          </cell>
          <cell r="AZ98">
            <v>0</v>
          </cell>
          <cell r="BC98">
            <v>0</v>
          </cell>
          <cell r="BD98">
            <v>0</v>
          </cell>
        </row>
        <row r="99">
          <cell r="B99">
            <v>0</v>
          </cell>
          <cell r="G99">
            <v>0</v>
          </cell>
          <cell r="H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P99">
            <v>0</v>
          </cell>
          <cell r="Q99">
            <v>0</v>
          </cell>
          <cell r="R99">
            <v>0</v>
          </cell>
          <cell r="T99">
            <v>0</v>
          </cell>
          <cell r="V99">
            <v>0</v>
          </cell>
          <cell r="W99">
            <v>0</v>
          </cell>
          <cell r="Y99">
            <v>0</v>
          </cell>
          <cell r="Z99">
            <v>0</v>
          </cell>
          <cell r="AA99">
            <v>0</v>
          </cell>
          <cell r="AC99">
            <v>0</v>
          </cell>
          <cell r="AE99">
            <v>0</v>
          </cell>
          <cell r="AF99">
            <v>0</v>
          </cell>
          <cell r="AH99">
            <v>0</v>
          </cell>
          <cell r="AI99">
            <v>0</v>
          </cell>
          <cell r="AJ99">
            <v>0</v>
          </cell>
          <cell r="AL99">
            <v>0</v>
          </cell>
          <cell r="AN99">
            <v>0</v>
          </cell>
          <cell r="AQ99">
            <v>0</v>
          </cell>
          <cell r="AR99">
            <v>0</v>
          </cell>
          <cell r="AU99">
            <v>0</v>
          </cell>
          <cell r="AV99">
            <v>0</v>
          </cell>
          <cell r="AY99">
            <v>0</v>
          </cell>
          <cell r="AZ99">
            <v>0</v>
          </cell>
          <cell r="BC99">
            <v>0</v>
          </cell>
          <cell r="BD99">
            <v>0</v>
          </cell>
        </row>
        <row r="100">
          <cell r="B100">
            <v>0</v>
          </cell>
          <cell r="G100">
            <v>0</v>
          </cell>
          <cell r="H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P100">
            <v>0</v>
          </cell>
          <cell r="Q100">
            <v>0</v>
          </cell>
          <cell r="R100">
            <v>0</v>
          </cell>
          <cell r="T100">
            <v>0</v>
          </cell>
          <cell r="V100">
            <v>0</v>
          </cell>
          <cell r="W100">
            <v>0</v>
          </cell>
          <cell r="Y100">
            <v>0</v>
          </cell>
          <cell r="Z100">
            <v>0</v>
          </cell>
          <cell r="AA100">
            <v>0</v>
          </cell>
          <cell r="AC100">
            <v>0</v>
          </cell>
          <cell r="AE100">
            <v>0</v>
          </cell>
          <cell r="AF100">
            <v>0</v>
          </cell>
          <cell r="AH100">
            <v>0</v>
          </cell>
          <cell r="AI100">
            <v>0</v>
          </cell>
          <cell r="AJ100">
            <v>0</v>
          </cell>
          <cell r="AL100">
            <v>0</v>
          </cell>
          <cell r="AN100">
            <v>0</v>
          </cell>
          <cell r="AQ100">
            <v>0</v>
          </cell>
          <cell r="AR100">
            <v>0</v>
          </cell>
          <cell r="AU100">
            <v>0</v>
          </cell>
          <cell r="AV100">
            <v>0</v>
          </cell>
          <cell r="AY100">
            <v>0</v>
          </cell>
          <cell r="AZ100">
            <v>0</v>
          </cell>
          <cell r="BC100">
            <v>0</v>
          </cell>
          <cell r="BD100">
            <v>0</v>
          </cell>
        </row>
        <row r="101">
          <cell r="B101">
            <v>0</v>
          </cell>
          <cell r="G101">
            <v>0</v>
          </cell>
          <cell r="H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T101">
            <v>0</v>
          </cell>
          <cell r="V101">
            <v>0</v>
          </cell>
          <cell r="W101">
            <v>0</v>
          </cell>
          <cell r="Y101">
            <v>0</v>
          </cell>
          <cell r="Z101">
            <v>0</v>
          </cell>
          <cell r="AA101">
            <v>0</v>
          </cell>
          <cell r="AC101">
            <v>0</v>
          </cell>
          <cell r="AE101">
            <v>0</v>
          </cell>
          <cell r="AF101">
            <v>0</v>
          </cell>
          <cell r="AH101">
            <v>0</v>
          </cell>
          <cell r="AI101">
            <v>0</v>
          </cell>
          <cell r="AJ101">
            <v>0</v>
          </cell>
          <cell r="AL101">
            <v>0</v>
          </cell>
          <cell r="AN101">
            <v>0</v>
          </cell>
          <cell r="AQ101">
            <v>0</v>
          </cell>
          <cell r="AR101">
            <v>0</v>
          </cell>
          <cell r="AU101">
            <v>0</v>
          </cell>
          <cell r="AV101">
            <v>0</v>
          </cell>
          <cell r="AY101">
            <v>0</v>
          </cell>
          <cell r="AZ101">
            <v>0</v>
          </cell>
          <cell r="BC101">
            <v>0</v>
          </cell>
          <cell r="BD101">
            <v>0</v>
          </cell>
        </row>
        <row r="102">
          <cell r="B102">
            <v>0</v>
          </cell>
          <cell r="G102">
            <v>0</v>
          </cell>
          <cell r="H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T102">
            <v>0</v>
          </cell>
          <cell r="V102">
            <v>0</v>
          </cell>
          <cell r="W102">
            <v>0</v>
          </cell>
          <cell r="Y102">
            <v>0</v>
          </cell>
          <cell r="Z102">
            <v>0</v>
          </cell>
          <cell r="AA102">
            <v>0</v>
          </cell>
          <cell r="AC102">
            <v>0</v>
          </cell>
          <cell r="AE102">
            <v>0</v>
          </cell>
          <cell r="AF102">
            <v>0</v>
          </cell>
          <cell r="AH102">
            <v>0</v>
          </cell>
          <cell r="AI102">
            <v>0</v>
          </cell>
          <cell r="AJ102">
            <v>0</v>
          </cell>
          <cell r="AL102">
            <v>0</v>
          </cell>
          <cell r="AN102">
            <v>0</v>
          </cell>
          <cell r="AQ102">
            <v>0</v>
          </cell>
          <cell r="AR102">
            <v>0</v>
          </cell>
          <cell r="AU102">
            <v>0</v>
          </cell>
          <cell r="AV102">
            <v>0</v>
          </cell>
          <cell r="AY102">
            <v>0</v>
          </cell>
          <cell r="AZ102">
            <v>0</v>
          </cell>
          <cell r="BC102">
            <v>0</v>
          </cell>
          <cell r="BD102">
            <v>0</v>
          </cell>
        </row>
        <row r="103">
          <cell r="B103">
            <v>0</v>
          </cell>
          <cell r="G103">
            <v>0</v>
          </cell>
          <cell r="H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P103">
            <v>0</v>
          </cell>
          <cell r="Q103">
            <v>0</v>
          </cell>
          <cell r="R103">
            <v>0</v>
          </cell>
          <cell r="T103">
            <v>0</v>
          </cell>
          <cell r="V103">
            <v>0</v>
          </cell>
          <cell r="W103">
            <v>0</v>
          </cell>
          <cell r="Y103">
            <v>0</v>
          </cell>
          <cell r="Z103">
            <v>0</v>
          </cell>
          <cell r="AA103">
            <v>0</v>
          </cell>
          <cell r="AC103">
            <v>0</v>
          </cell>
          <cell r="AE103">
            <v>0</v>
          </cell>
          <cell r="AF103">
            <v>0</v>
          </cell>
          <cell r="AH103">
            <v>0</v>
          </cell>
          <cell r="AI103">
            <v>0</v>
          </cell>
          <cell r="AJ103">
            <v>0</v>
          </cell>
          <cell r="AL103">
            <v>0</v>
          </cell>
          <cell r="AN103">
            <v>0</v>
          </cell>
          <cell r="AQ103">
            <v>0</v>
          </cell>
          <cell r="AR103">
            <v>0</v>
          </cell>
          <cell r="AU103">
            <v>0</v>
          </cell>
          <cell r="AV103">
            <v>0</v>
          </cell>
          <cell r="AY103">
            <v>0</v>
          </cell>
          <cell r="AZ103">
            <v>0</v>
          </cell>
          <cell r="BC103">
            <v>0</v>
          </cell>
          <cell r="BD103">
            <v>0</v>
          </cell>
        </row>
        <row r="104">
          <cell r="B104">
            <v>0</v>
          </cell>
          <cell r="G104">
            <v>0</v>
          </cell>
          <cell r="H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0</v>
          </cell>
          <cell r="T104">
            <v>0</v>
          </cell>
          <cell r="V104">
            <v>0</v>
          </cell>
          <cell r="W104">
            <v>0</v>
          </cell>
          <cell r="Y104">
            <v>0</v>
          </cell>
          <cell r="Z104">
            <v>0</v>
          </cell>
          <cell r="AA104">
            <v>0</v>
          </cell>
          <cell r="AC104">
            <v>0</v>
          </cell>
          <cell r="AE104">
            <v>0</v>
          </cell>
          <cell r="AF104">
            <v>0</v>
          </cell>
          <cell r="AH104">
            <v>0</v>
          </cell>
          <cell r="AI104">
            <v>0</v>
          </cell>
          <cell r="AJ104">
            <v>0</v>
          </cell>
          <cell r="AL104">
            <v>0</v>
          </cell>
          <cell r="AN104">
            <v>0</v>
          </cell>
          <cell r="AQ104">
            <v>0</v>
          </cell>
          <cell r="AR104">
            <v>0</v>
          </cell>
          <cell r="AU104">
            <v>0</v>
          </cell>
          <cell r="AV104">
            <v>0</v>
          </cell>
          <cell r="AY104">
            <v>0</v>
          </cell>
          <cell r="AZ104">
            <v>0</v>
          </cell>
          <cell r="BC104">
            <v>0</v>
          </cell>
          <cell r="BD104">
            <v>0</v>
          </cell>
        </row>
        <row r="105">
          <cell r="B105">
            <v>0</v>
          </cell>
          <cell r="G105">
            <v>0</v>
          </cell>
          <cell r="H105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147">
          <cell r="J147">
            <v>882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4EDBD-C732-40E6-A95C-551BF6C3DFDD}">
  <dimension ref="A2:BV58"/>
  <sheetViews>
    <sheetView tabSelected="1" topLeftCell="A5" zoomScaleNormal="100" workbookViewId="0">
      <pane xSplit="1" topLeftCell="V1" activePane="topRight" state="frozen"/>
      <selection activeCell="A5" sqref="A5"/>
      <selection pane="topRight" activeCell="V10" sqref="V10:Y10"/>
    </sheetView>
  </sheetViews>
  <sheetFormatPr defaultColWidth="50.28515625" defaultRowHeight="14.25" x14ac:dyDescent="0.2"/>
  <cols>
    <col min="1" max="1" width="68.85546875" style="197" bestFit="1" customWidth="1"/>
    <col min="2" max="8" width="20.7109375" style="214" customWidth="1"/>
    <col min="9" max="10" width="17.7109375" style="197" customWidth="1"/>
    <col min="11" max="11" width="3.140625" style="197" bestFit="1" customWidth="1"/>
    <col min="12" max="12" width="17.7109375" style="197" hidden="1" customWidth="1"/>
    <col min="13" max="14" width="17.7109375" style="197" customWidth="1"/>
    <col min="15" max="15" width="1.85546875" style="197" bestFit="1" customWidth="1"/>
    <col min="16" max="16" width="17.7109375" style="197" hidden="1" customWidth="1"/>
    <col min="17" max="18" width="17.7109375" style="197" customWidth="1"/>
    <col min="19" max="19" width="1.85546875" style="197" bestFit="1" customWidth="1"/>
    <col min="20" max="20" width="15.7109375" style="197" hidden="1" customWidth="1"/>
    <col min="21" max="21" width="18.28515625" style="197" customWidth="1"/>
    <col min="22" max="23" width="17.7109375" style="197" customWidth="1"/>
    <col min="24" max="24" width="1.85546875" style="197" customWidth="1"/>
    <col min="25" max="25" width="17.7109375" style="197" hidden="1" customWidth="1"/>
    <col min="26" max="27" width="17.7109375" style="197" customWidth="1"/>
    <col min="28" max="28" width="1.85546875" style="198" bestFit="1" customWidth="1"/>
    <col min="29" max="29" width="17.7109375" style="197" hidden="1" customWidth="1"/>
    <col min="30" max="30" width="18.28515625" style="197" customWidth="1"/>
    <col min="31" max="32" width="17.7109375" style="197" customWidth="1"/>
    <col min="33" max="33" width="1.85546875" style="198" customWidth="1"/>
    <col min="34" max="34" width="17.7109375" style="197" hidden="1" customWidth="1"/>
    <col min="35" max="36" width="17.7109375" style="197" customWidth="1"/>
    <col min="37" max="37" width="1.85546875" style="198" customWidth="1"/>
    <col min="38" max="38" width="17.7109375" style="197" hidden="1" customWidth="1"/>
    <col min="39" max="39" width="17.7109375" style="335" customWidth="1"/>
    <col min="40" max="41" width="17.7109375" style="197" customWidth="1"/>
    <col min="42" max="42" width="1.85546875" style="198" customWidth="1"/>
    <col min="43" max="43" width="17.7109375" style="197" hidden="1" customWidth="1"/>
    <col min="44" max="45" width="17.7109375" style="197" customWidth="1"/>
    <col min="46" max="46" width="1.85546875" style="198" customWidth="1"/>
    <col min="47" max="47" width="17.7109375" style="197" hidden="1" customWidth="1"/>
    <col min="48" max="49" width="17.7109375" style="197" customWidth="1"/>
    <col min="50" max="50" width="1.85546875" style="197" customWidth="1"/>
    <col min="51" max="51" width="17.7109375" style="197" hidden="1" customWidth="1"/>
    <col min="52" max="53" width="17.7109375" style="197" customWidth="1"/>
    <col min="54" max="54" width="1.85546875" style="197" customWidth="1"/>
    <col min="55" max="55" width="17.7109375" style="197" hidden="1" customWidth="1"/>
    <col min="56" max="57" width="17.7109375" style="197" customWidth="1"/>
    <col min="58" max="58" width="1.85546875" style="197" customWidth="1"/>
    <col min="59" max="61" width="17.7109375" style="197" hidden="1" customWidth="1"/>
    <col min="62" max="63" width="19.85546875" style="214" bestFit="1" customWidth="1"/>
    <col min="64" max="64" width="18.28515625" style="214" customWidth="1"/>
    <col min="65" max="65" width="17.42578125" style="214" customWidth="1"/>
    <col min="66" max="66" width="17.7109375" style="214" customWidth="1"/>
    <col min="67" max="67" width="17.7109375" style="197" bestFit="1" customWidth="1"/>
    <col min="68" max="68" width="19" style="197" customWidth="1"/>
    <col min="69" max="16384" width="50.28515625" style="197"/>
  </cols>
  <sheetData>
    <row r="2" spans="1:66" ht="15" x14ac:dyDescent="0.2">
      <c r="A2" s="1"/>
      <c r="B2" s="2"/>
      <c r="C2" s="2"/>
      <c r="D2" s="2"/>
      <c r="E2" s="2"/>
      <c r="F2" s="2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3"/>
      <c r="AC2" s="1"/>
      <c r="AD2" s="1"/>
      <c r="AE2" s="1"/>
      <c r="AF2" s="1"/>
      <c r="AG2" s="3"/>
      <c r="AH2" s="1"/>
      <c r="AI2" s="1"/>
      <c r="AJ2" s="1"/>
      <c r="AK2" s="3"/>
      <c r="AL2" s="1"/>
      <c r="AM2" s="1"/>
      <c r="AN2" s="1"/>
      <c r="AO2" s="1"/>
      <c r="AP2" s="3"/>
      <c r="AQ2" s="1"/>
      <c r="AR2" s="1"/>
      <c r="AS2" s="1"/>
      <c r="AT2" s="3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2"/>
      <c r="BK2" s="2"/>
      <c r="BL2" s="2"/>
    </row>
    <row r="3" spans="1:66" ht="15.75" x14ac:dyDescent="0.25">
      <c r="A3" s="4"/>
      <c r="B3" s="5"/>
      <c r="C3" s="5"/>
      <c r="D3" s="5"/>
      <c r="E3" s="5"/>
      <c r="F3" s="5"/>
      <c r="G3" s="5"/>
      <c r="H3" s="5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6"/>
      <c r="AC3" s="4"/>
      <c r="AD3" s="4"/>
      <c r="AE3" s="4"/>
      <c r="AF3" s="4"/>
      <c r="AG3" s="6"/>
      <c r="AH3" s="4"/>
      <c r="AI3" s="4"/>
      <c r="AJ3" s="4"/>
      <c r="AK3" s="6"/>
      <c r="AL3" s="4"/>
      <c r="AM3" s="4"/>
      <c r="AN3" s="4"/>
      <c r="AO3" s="4"/>
      <c r="AP3" s="6"/>
      <c r="AQ3" s="4"/>
      <c r="AR3" s="4"/>
      <c r="AS3" s="4"/>
      <c r="AT3" s="6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7"/>
      <c r="BK3" s="5"/>
      <c r="BL3" s="5"/>
    </row>
    <row r="4" spans="1:66" x14ac:dyDescent="0.2">
      <c r="BJ4" s="215"/>
    </row>
    <row r="5" spans="1:66" x14ac:dyDescent="0.2">
      <c r="M5" s="234"/>
      <c r="P5" s="234"/>
      <c r="AS5" s="250"/>
      <c r="BJ5" s="227"/>
    </row>
    <row r="6" spans="1:66" ht="15.75" x14ac:dyDescent="0.25">
      <c r="A6" s="142" t="s">
        <v>3</v>
      </c>
      <c r="M6" s="199"/>
      <c r="P6" s="234"/>
      <c r="AF6" s="199"/>
      <c r="AH6" s="250"/>
      <c r="BJ6" s="227"/>
    </row>
    <row r="7" spans="1:66" ht="15.75" x14ac:dyDescent="0.25">
      <c r="A7" s="6" t="s">
        <v>155</v>
      </c>
      <c r="F7" s="215"/>
      <c r="G7" s="215"/>
      <c r="H7" s="215"/>
    </row>
    <row r="8" spans="1:66" ht="15" thickBot="1" x14ac:dyDescent="0.25">
      <c r="A8" s="335" t="s">
        <v>235</v>
      </c>
      <c r="F8" s="215"/>
      <c r="G8" s="215"/>
    </row>
    <row r="9" spans="1:66" ht="16.149999999999999" customHeight="1" thickBot="1" x14ac:dyDescent="0.25">
      <c r="A9" s="249"/>
      <c r="B9" s="513" t="s">
        <v>4</v>
      </c>
      <c r="C9" s="514"/>
      <c r="D9" s="514"/>
      <c r="E9" s="514"/>
      <c r="F9" s="514"/>
      <c r="G9" s="514"/>
      <c r="H9" s="515"/>
    </row>
    <row r="10" spans="1:66" s="9" customFormat="1" ht="15.75" customHeight="1" thickBot="1" x14ac:dyDescent="0.3">
      <c r="A10" s="89"/>
      <c r="B10" s="331" t="b">
        <f>B13=B11</f>
        <v>1</v>
      </c>
      <c r="C10" s="332" t="b">
        <f t="shared" ref="C10:F10" si="0">C13=C11</f>
        <v>1</v>
      </c>
      <c r="D10" s="332" t="b">
        <f t="shared" si="0"/>
        <v>1</v>
      </c>
      <c r="E10" s="332" t="b">
        <f t="shared" si="0"/>
        <v>1</v>
      </c>
      <c r="F10" s="332" t="b">
        <f t="shared" si="0"/>
        <v>1</v>
      </c>
      <c r="G10" s="332" t="str">
        <f>IF(G32=SUM(G14:G23,G25:G31),"","ERROR")</f>
        <v/>
      </c>
      <c r="H10" s="333" t="str">
        <f>IF(H32=SUM(H14:H22,H23:H31),"","ERROR")</f>
        <v>ERROR</v>
      </c>
      <c r="I10" s="516" t="s">
        <v>143</v>
      </c>
      <c r="J10" s="517"/>
      <c r="K10" s="517"/>
      <c r="L10" s="517"/>
      <c r="M10" s="518" t="s">
        <v>144</v>
      </c>
      <c r="N10" s="519"/>
      <c r="O10" s="519"/>
      <c r="P10" s="520"/>
      <c r="Q10" s="516" t="s">
        <v>145</v>
      </c>
      <c r="R10" s="517"/>
      <c r="S10" s="517"/>
      <c r="T10" s="521"/>
      <c r="U10" s="524" t="s">
        <v>219</v>
      </c>
      <c r="V10" s="518" t="s">
        <v>146</v>
      </c>
      <c r="W10" s="511"/>
      <c r="X10" s="511"/>
      <c r="Y10" s="512"/>
      <c r="Z10" s="516" t="s">
        <v>147</v>
      </c>
      <c r="AA10" s="522"/>
      <c r="AB10" s="522"/>
      <c r="AC10" s="523"/>
      <c r="AD10" s="524" t="s">
        <v>232</v>
      </c>
      <c r="AE10" s="518" t="s">
        <v>148</v>
      </c>
      <c r="AF10" s="511"/>
      <c r="AG10" s="511"/>
      <c r="AH10" s="512"/>
      <c r="AI10" s="516" t="s">
        <v>149</v>
      </c>
      <c r="AJ10" s="522"/>
      <c r="AK10" s="522"/>
      <c r="AL10" s="523"/>
      <c r="AM10" s="524" t="s">
        <v>234</v>
      </c>
      <c r="AN10" s="518" t="s">
        <v>150</v>
      </c>
      <c r="AO10" s="519"/>
      <c r="AP10" s="519"/>
      <c r="AQ10" s="520"/>
      <c r="AR10" s="516" t="s">
        <v>151</v>
      </c>
      <c r="AS10" s="517"/>
      <c r="AT10" s="517"/>
      <c r="AU10" s="521"/>
      <c r="AV10" s="518" t="s">
        <v>152</v>
      </c>
      <c r="AW10" s="519"/>
      <c r="AX10" s="519"/>
      <c r="AY10" s="520"/>
      <c r="AZ10" s="516" t="s">
        <v>153</v>
      </c>
      <c r="BA10" s="522"/>
      <c r="BB10" s="522"/>
      <c r="BC10" s="523"/>
      <c r="BD10" s="518" t="s">
        <v>154</v>
      </c>
      <c r="BE10" s="511"/>
      <c r="BF10" s="511"/>
      <c r="BG10" s="512"/>
      <c r="BH10" s="535" t="s">
        <v>156</v>
      </c>
      <c r="BI10" s="521"/>
      <c r="BJ10" s="510" t="s">
        <v>5</v>
      </c>
      <c r="BK10" s="511"/>
      <c r="BL10" s="512"/>
      <c r="BM10" s="8"/>
      <c r="BN10" s="8"/>
    </row>
    <row r="11" spans="1:66" ht="15" customHeight="1" thickBot="1" x14ac:dyDescent="0.25">
      <c r="A11" s="537" t="s">
        <v>6</v>
      </c>
      <c r="B11" s="334">
        <f>B13</f>
        <v>10130387</v>
      </c>
      <c r="C11" s="334">
        <f>C13</f>
        <v>45930662.000000007</v>
      </c>
      <c r="D11" s="329">
        <f>D13</f>
        <v>56061049</v>
      </c>
      <c r="E11" s="329">
        <f>E13</f>
        <v>34136921</v>
      </c>
      <c r="F11" s="329">
        <f>F13</f>
        <v>21924127.996666666</v>
      </c>
      <c r="G11" s="329">
        <f>SUM(G14:G24)</f>
        <v>42379232.913714208</v>
      </c>
      <c r="H11" s="329">
        <f>H13</f>
        <v>12467575.43</v>
      </c>
      <c r="I11" s="527" t="s">
        <v>7</v>
      </c>
      <c r="J11" s="529" t="s">
        <v>8</v>
      </c>
      <c r="K11" s="31"/>
      <c r="L11" s="531" t="s">
        <v>9</v>
      </c>
      <c r="M11" s="527" t="s">
        <v>7</v>
      </c>
      <c r="N11" s="529" t="s">
        <v>8</v>
      </c>
      <c r="O11" s="31"/>
      <c r="P11" s="531" t="s">
        <v>9</v>
      </c>
      <c r="Q11" s="527" t="s">
        <v>7</v>
      </c>
      <c r="R11" s="529" t="s">
        <v>8</v>
      </c>
      <c r="S11" s="31"/>
      <c r="T11" s="531" t="s">
        <v>9</v>
      </c>
      <c r="U11" s="525"/>
      <c r="V11" s="527" t="s">
        <v>7</v>
      </c>
      <c r="W11" s="529" t="s">
        <v>8</v>
      </c>
      <c r="X11" s="31"/>
      <c r="Y11" s="531" t="s">
        <v>9</v>
      </c>
      <c r="Z11" s="527" t="s">
        <v>7</v>
      </c>
      <c r="AA11" s="529" t="s">
        <v>8</v>
      </c>
      <c r="AB11" s="31"/>
      <c r="AC11" s="531" t="s">
        <v>9</v>
      </c>
      <c r="AD11" s="525"/>
      <c r="AE11" s="527" t="s">
        <v>7</v>
      </c>
      <c r="AF11" s="529" t="s">
        <v>8</v>
      </c>
      <c r="AG11" s="31"/>
      <c r="AH11" s="531" t="s">
        <v>9</v>
      </c>
      <c r="AI11" s="527" t="s">
        <v>7</v>
      </c>
      <c r="AJ11" s="529" t="s">
        <v>8</v>
      </c>
      <c r="AK11" s="31"/>
      <c r="AL11" s="531" t="s">
        <v>9</v>
      </c>
      <c r="AM11" s="525"/>
      <c r="AN11" s="527" t="s">
        <v>7</v>
      </c>
      <c r="AO11" s="529" t="s">
        <v>8</v>
      </c>
      <c r="AP11" s="31"/>
      <c r="AQ11" s="531" t="s">
        <v>9</v>
      </c>
      <c r="AR11" s="527" t="s">
        <v>7</v>
      </c>
      <c r="AS11" s="529" t="s">
        <v>8</v>
      </c>
      <c r="AT11" s="31"/>
      <c r="AU11" s="531" t="s">
        <v>9</v>
      </c>
      <c r="AV11" s="527" t="s">
        <v>7</v>
      </c>
      <c r="AW11" s="529" t="s">
        <v>8</v>
      </c>
      <c r="AX11" s="31"/>
      <c r="AY11" s="531" t="s">
        <v>9</v>
      </c>
      <c r="AZ11" s="527" t="s">
        <v>7</v>
      </c>
      <c r="BA11" s="529" t="s">
        <v>8</v>
      </c>
      <c r="BB11" s="31"/>
      <c r="BC11" s="531" t="s">
        <v>9</v>
      </c>
      <c r="BD11" s="527" t="s">
        <v>7</v>
      </c>
      <c r="BE11" s="529" t="s">
        <v>8</v>
      </c>
      <c r="BF11" s="31"/>
      <c r="BG11" s="556" t="s">
        <v>9</v>
      </c>
      <c r="BH11" s="558" t="s">
        <v>10</v>
      </c>
      <c r="BI11" s="536" t="s">
        <v>11</v>
      </c>
      <c r="BJ11" s="533" t="s">
        <v>12</v>
      </c>
      <c r="BK11" s="542" t="s">
        <v>13</v>
      </c>
      <c r="BL11" s="544" t="s">
        <v>14</v>
      </c>
      <c r="BM11" s="546" t="s">
        <v>15</v>
      </c>
      <c r="BN11" s="548" t="s">
        <v>16</v>
      </c>
    </row>
    <row r="12" spans="1:66" ht="78" customHeight="1" thickBot="1" x14ac:dyDescent="0.25">
      <c r="A12" s="538"/>
      <c r="B12" s="330" t="s">
        <v>214</v>
      </c>
      <c r="C12" s="330" t="s">
        <v>208</v>
      </c>
      <c r="D12" s="330" t="s">
        <v>205</v>
      </c>
      <c r="E12" s="330" t="s">
        <v>17</v>
      </c>
      <c r="F12" s="330" t="s">
        <v>18</v>
      </c>
      <c r="G12" s="330" t="s">
        <v>19</v>
      </c>
      <c r="H12" s="330" t="s">
        <v>20</v>
      </c>
      <c r="I12" s="528"/>
      <c r="J12" s="530"/>
      <c r="K12" s="32"/>
      <c r="L12" s="532"/>
      <c r="M12" s="528"/>
      <c r="N12" s="530"/>
      <c r="O12" s="32"/>
      <c r="P12" s="532"/>
      <c r="Q12" s="528"/>
      <c r="R12" s="530"/>
      <c r="S12" s="32"/>
      <c r="T12" s="532"/>
      <c r="U12" s="526" t="s">
        <v>220</v>
      </c>
      <c r="V12" s="528"/>
      <c r="W12" s="530"/>
      <c r="X12" s="32"/>
      <c r="Y12" s="532"/>
      <c r="Z12" s="528"/>
      <c r="AA12" s="530"/>
      <c r="AB12" s="32"/>
      <c r="AC12" s="532"/>
      <c r="AD12" s="526" t="s">
        <v>220</v>
      </c>
      <c r="AE12" s="528"/>
      <c r="AF12" s="530"/>
      <c r="AG12" s="32"/>
      <c r="AH12" s="532"/>
      <c r="AI12" s="528"/>
      <c r="AJ12" s="530"/>
      <c r="AK12" s="32"/>
      <c r="AL12" s="532"/>
      <c r="AM12" s="526" t="s">
        <v>220</v>
      </c>
      <c r="AN12" s="528"/>
      <c r="AO12" s="530"/>
      <c r="AP12" s="32"/>
      <c r="AQ12" s="532"/>
      <c r="AR12" s="528"/>
      <c r="AS12" s="530"/>
      <c r="AT12" s="32"/>
      <c r="AU12" s="532"/>
      <c r="AV12" s="528"/>
      <c r="AW12" s="530"/>
      <c r="AX12" s="32"/>
      <c r="AY12" s="532"/>
      <c r="AZ12" s="528"/>
      <c r="BA12" s="530"/>
      <c r="BB12" s="32"/>
      <c r="BC12" s="532"/>
      <c r="BD12" s="528"/>
      <c r="BE12" s="530"/>
      <c r="BF12" s="32"/>
      <c r="BG12" s="557"/>
      <c r="BH12" s="559"/>
      <c r="BI12" s="536"/>
      <c r="BJ12" s="534"/>
      <c r="BK12" s="543"/>
      <c r="BL12" s="545"/>
      <c r="BM12" s="547"/>
      <c r="BN12" s="549"/>
    </row>
    <row r="13" spans="1:66" s="234" customFormat="1" ht="15.75" thickBot="1" x14ac:dyDescent="0.25">
      <c r="A13" s="10" t="s">
        <v>21</v>
      </c>
      <c r="B13" s="154">
        <v>10130387</v>
      </c>
      <c r="C13" s="154">
        <v>45930662.000000007</v>
      </c>
      <c r="D13" s="154">
        <v>56061049</v>
      </c>
      <c r="E13" s="155">
        <v>34136921</v>
      </c>
      <c r="F13" s="155">
        <v>21924127.996666666</v>
      </c>
      <c r="G13" s="155">
        <f>SUM(G14:G24)</f>
        <v>42379232.913714208</v>
      </c>
      <c r="H13" s="155">
        <f>E13-BL13</f>
        <v>12467575.43</v>
      </c>
      <c r="I13" s="163">
        <f>SUM(I14:I24)</f>
        <v>4631851.0633333335</v>
      </c>
      <c r="J13" s="168">
        <f>SUM(J14:J24)</f>
        <v>2445591.29</v>
      </c>
      <c r="K13" s="169"/>
      <c r="L13" s="170">
        <f>SUM(L14:L24)</f>
        <v>1335444.96</v>
      </c>
      <c r="M13" s="163">
        <f>SUM(M14:M24)</f>
        <v>6967995.1870833328</v>
      </c>
      <c r="N13" s="168">
        <f>SUM(N14:N24)</f>
        <v>3224806.19</v>
      </c>
      <c r="O13" s="169"/>
      <c r="P13" s="170">
        <f>SUM(P14:P24)</f>
        <v>1127783.6400000001</v>
      </c>
      <c r="Q13" s="163">
        <f>SUM(Q14:Q24)</f>
        <v>2639834.5033333334</v>
      </c>
      <c r="R13" s="168">
        <f>SUM(R14:R24)</f>
        <v>2227550.2200000002</v>
      </c>
      <c r="S13" s="169"/>
      <c r="T13" s="170">
        <f>SUM(T14:T24)</f>
        <v>4239157.4799999995</v>
      </c>
      <c r="U13" s="340">
        <f>SUM(U14:U24)</f>
        <v>-6341733.05375</v>
      </c>
      <c r="V13" s="163">
        <f>SUM(V14:V24)</f>
        <v>6305759.5453293286</v>
      </c>
      <c r="W13" s="168">
        <f>SUM(W14:W24)</f>
        <v>6059775.6949999994</v>
      </c>
      <c r="X13" s="169"/>
      <c r="Y13" s="170">
        <f>SUM(Y14:Y24)</f>
        <v>4184106.54</v>
      </c>
      <c r="Z13" s="163">
        <f>SUM(Z14:Z24)</f>
        <v>4692752.3638888896</v>
      </c>
      <c r="AA13" s="168">
        <f>SUM(AA14:AA24)</f>
        <v>1093743.9650000001</v>
      </c>
      <c r="AB13" s="169"/>
      <c r="AC13" s="170">
        <f>SUM(AC14:AC24)</f>
        <v>2473576.6</v>
      </c>
      <c r="AD13" s="340">
        <f>SUM(AD14:AD24)</f>
        <v>-3844992.249218218</v>
      </c>
      <c r="AE13" s="163">
        <f>SUM(AE14:AE24)</f>
        <v>2652110.5242857141</v>
      </c>
      <c r="AF13" s="168">
        <f>SUM(AF14:AF24)</f>
        <v>2418941.65</v>
      </c>
      <c r="AG13" s="169"/>
      <c r="AH13" s="170">
        <f>SUM(AH14:AH24)</f>
        <v>1755552.02</v>
      </c>
      <c r="AI13" s="163">
        <f>SUM(AI14:AI24)</f>
        <v>3404552.7586428211</v>
      </c>
      <c r="AJ13" s="168">
        <f>SUM(AJ14:AJ24)</f>
        <v>4937063.99</v>
      </c>
      <c r="AK13" s="169"/>
      <c r="AL13" s="170">
        <f>SUM(AL14:AL24)</f>
        <v>6553724.3299999991</v>
      </c>
      <c r="AM13" s="340">
        <f>SUM(AM14:AM24)</f>
        <v>1297550.6920714648</v>
      </c>
      <c r="AN13" s="163">
        <f>SUM(AN14:AN24)</f>
        <v>4032261.5706666666</v>
      </c>
      <c r="AO13" s="168">
        <f>SUM(AO14:AO24)</f>
        <v>0</v>
      </c>
      <c r="AP13" s="169"/>
      <c r="AQ13" s="170">
        <f>SUM(AQ14:AQ24)</f>
        <v>0</v>
      </c>
      <c r="AR13" s="163">
        <f>SUM(AR14:AR24)</f>
        <v>1766062.8306666669</v>
      </c>
      <c r="AS13" s="168">
        <f>SUM(AS14:AS24)</f>
        <v>0</v>
      </c>
      <c r="AT13" s="169"/>
      <c r="AU13" s="170">
        <f>SUM(AU14:AU24)</f>
        <v>0</v>
      </c>
      <c r="AV13" s="163">
        <f>SUM(AV14:AV24)</f>
        <v>2596832.2683571065</v>
      </c>
      <c r="AW13" s="168">
        <f>SUM(AW14:AW24)</f>
        <v>0</v>
      </c>
      <c r="AX13" s="169"/>
      <c r="AY13" s="170">
        <f>SUM(AY14:AY24)</f>
        <v>0</v>
      </c>
      <c r="AZ13" s="163">
        <f>SUM(AZ14:AZ24)</f>
        <v>5878860.6406666664</v>
      </c>
      <c r="BA13" s="168">
        <f>SUM(BA14:BA24)</f>
        <v>0</v>
      </c>
      <c r="BB13" s="169"/>
      <c r="BC13" s="170">
        <f>SUM(BC14:BC24)</f>
        <v>0</v>
      </c>
      <c r="BD13" s="163">
        <f>SUM(BD14:BD24)</f>
        <v>5699534.2683571074</v>
      </c>
      <c r="BE13" s="168">
        <f>SUM(BE14:BE24)</f>
        <v>0</v>
      </c>
      <c r="BF13" s="169"/>
      <c r="BG13" s="170">
        <f>SUM(BG14:BG24)</f>
        <v>0</v>
      </c>
      <c r="BH13" s="183" t="e">
        <f t="shared" ref="BH13:BI13" si="1">SUM(BH14:BH22)</f>
        <v>#REF!</v>
      </c>
      <c r="BI13" s="172" t="e">
        <f t="shared" si="1"/>
        <v>#REF!</v>
      </c>
      <c r="BJ13" s="175">
        <f>SUM(BJ14:BJ24)</f>
        <v>22405681.335000001</v>
      </c>
      <c r="BK13" s="41">
        <f>SUM(BK14:BK24)</f>
        <v>22405681.335000001</v>
      </c>
      <c r="BL13" s="37">
        <f>SUM(BL14:BL24)</f>
        <v>21669345.57</v>
      </c>
      <c r="BM13" s="43">
        <f>SUM(BM14:BM23)</f>
        <v>19973551.578714214</v>
      </c>
      <c r="BN13" s="137">
        <f>SUM(BM13/G13)</f>
        <v>0.47130517013795775</v>
      </c>
    </row>
    <row r="14" spans="1:66" s="234" customFormat="1" ht="16.5" x14ac:dyDescent="0.2">
      <c r="A14" s="162" t="s">
        <v>22</v>
      </c>
      <c r="B14" s="564"/>
      <c r="C14" s="564"/>
      <c r="D14" s="564"/>
      <c r="E14" s="564"/>
      <c r="F14" s="564"/>
      <c r="G14" s="180">
        <f>SUM(I14+M14+Q14+V14+Z14+AE14+AI14+AN14+AR14+AV14+AZ14+BD14)+U14+AD14+AM14</f>
        <v>20780583</v>
      </c>
      <c r="H14" s="564"/>
      <c r="I14" s="174">
        <v>2000000</v>
      </c>
      <c r="J14" s="181">
        <v>0</v>
      </c>
      <c r="K14" s="165"/>
      <c r="L14" s="164">
        <v>0</v>
      </c>
      <c r="M14" s="174">
        <v>5338840</v>
      </c>
      <c r="N14" s="181">
        <v>2000000</v>
      </c>
      <c r="O14" s="165">
        <v>2</v>
      </c>
      <c r="P14" s="164">
        <v>0</v>
      </c>
      <c r="Q14" s="174">
        <v>994983</v>
      </c>
      <c r="R14" s="181">
        <v>994983</v>
      </c>
      <c r="S14" s="165"/>
      <c r="T14" s="164">
        <v>2994983</v>
      </c>
      <c r="U14" s="341">
        <v>-5338840</v>
      </c>
      <c r="V14" s="174">
        <v>4000000</v>
      </c>
      <c r="W14" s="181">
        <v>3819462</v>
      </c>
      <c r="X14" s="165"/>
      <c r="Y14" s="164">
        <v>1909731</v>
      </c>
      <c r="Z14" s="174">
        <v>3420540</v>
      </c>
      <c r="AA14" s="181">
        <v>0</v>
      </c>
      <c r="AB14" s="165"/>
      <c r="AC14" s="164">
        <v>1909731</v>
      </c>
      <c r="AD14" s="341">
        <v>-3601078</v>
      </c>
      <c r="AE14" s="174">
        <v>1338840</v>
      </c>
      <c r="AF14" s="181">
        <v>1248571</v>
      </c>
      <c r="AG14" s="165"/>
      <c r="AH14" s="164">
        <v>0</v>
      </c>
      <c r="AI14" s="174">
        <v>1500000</v>
      </c>
      <c r="AJ14" s="181">
        <v>3191000</v>
      </c>
      <c r="AK14" s="165">
        <v>3</v>
      </c>
      <c r="AL14" s="164">
        <v>4439571</v>
      </c>
      <c r="AM14" s="341">
        <v>1600731</v>
      </c>
      <c r="AN14" s="174">
        <v>2081700</v>
      </c>
      <c r="AO14" s="181">
        <v>0</v>
      </c>
      <c r="AP14" s="165"/>
      <c r="AQ14" s="164">
        <v>0</v>
      </c>
      <c r="AR14" s="174">
        <v>0</v>
      </c>
      <c r="AS14" s="181">
        <v>0</v>
      </c>
      <c r="AT14" s="165"/>
      <c r="AU14" s="164">
        <v>0</v>
      </c>
      <c r="AV14" s="174">
        <v>0</v>
      </c>
      <c r="AW14" s="181">
        <v>0</v>
      </c>
      <c r="AX14" s="165"/>
      <c r="AY14" s="164">
        <v>0</v>
      </c>
      <c r="AZ14" s="174">
        <v>3863167</v>
      </c>
      <c r="BA14" s="181">
        <v>0</v>
      </c>
      <c r="BB14" s="165"/>
      <c r="BC14" s="164">
        <v>0</v>
      </c>
      <c r="BD14" s="174">
        <v>3581700</v>
      </c>
      <c r="BE14" s="181">
        <v>0</v>
      </c>
      <c r="BF14" s="165"/>
      <c r="BG14" s="164">
        <v>0</v>
      </c>
      <c r="BH14" s="36">
        <v>0</v>
      </c>
      <c r="BI14" s="184">
        <v>0</v>
      </c>
      <c r="BJ14" s="36">
        <v>11254016</v>
      </c>
      <c r="BK14" s="36">
        <v>11254016</v>
      </c>
      <c r="BL14" s="35">
        <v>11254016</v>
      </c>
      <c r="BM14" s="156">
        <f t="shared" ref="BM14:BM31" si="2">(+G14)-BK14</f>
        <v>9526567</v>
      </c>
      <c r="BN14" s="138">
        <f t="shared" ref="BN14:BN23" si="3">SUM(BM14/G14)</f>
        <v>0.45843598324455093</v>
      </c>
    </row>
    <row r="15" spans="1:66" s="234" customFormat="1" ht="15" customHeight="1" x14ac:dyDescent="0.2">
      <c r="A15" s="162" t="s">
        <v>23</v>
      </c>
      <c r="B15" s="565"/>
      <c r="C15" s="565"/>
      <c r="D15" s="565"/>
      <c r="E15" s="565"/>
      <c r="F15" s="565"/>
      <c r="G15" s="180">
        <f t="shared" ref="G15:G31" si="4">SUM(I15+M15+Q15+V15+Z15+AE15+AI15+AN15+AR15+AV15+AZ15+BD15)+U15+AD15+AM15</f>
        <v>415692</v>
      </c>
      <c r="H15" s="565"/>
      <c r="I15" s="174">
        <v>34641</v>
      </c>
      <c r="J15" s="173">
        <v>34641</v>
      </c>
      <c r="K15" s="165"/>
      <c r="L15" s="173">
        <v>34641</v>
      </c>
      <c r="M15" s="174">
        <v>34641</v>
      </c>
      <c r="N15" s="173">
        <v>34641</v>
      </c>
      <c r="O15" s="165"/>
      <c r="P15" s="173">
        <v>34641</v>
      </c>
      <c r="Q15" s="174">
        <v>34641</v>
      </c>
      <c r="R15" s="173">
        <v>34641</v>
      </c>
      <c r="S15" s="165"/>
      <c r="T15" s="173">
        <v>34641</v>
      </c>
      <c r="U15" s="341">
        <v>0</v>
      </c>
      <c r="V15" s="174">
        <v>34641</v>
      </c>
      <c r="W15" s="173">
        <v>34641</v>
      </c>
      <c r="X15" s="165"/>
      <c r="Y15" s="173">
        <v>34641</v>
      </c>
      <c r="Z15" s="174">
        <v>34641</v>
      </c>
      <c r="AA15" s="173">
        <v>34641</v>
      </c>
      <c r="AB15" s="165"/>
      <c r="AC15" s="173">
        <v>34641</v>
      </c>
      <c r="AD15" s="341">
        <v>0</v>
      </c>
      <c r="AE15" s="174">
        <v>34641</v>
      </c>
      <c r="AF15" s="173">
        <v>34641</v>
      </c>
      <c r="AG15" s="165"/>
      <c r="AH15" s="173">
        <v>34641</v>
      </c>
      <c r="AI15" s="174">
        <v>34641</v>
      </c>
      <c r="AJ15" s="173">
        <v>34641</v>
      </c>
      <c r="AK15" s="165"/>
      <c r="AL15" s="173">
        <v>34641</v>
      </c>
      <c r="AM15" s="341">
        <v>0</v>
      </c>
      <c r="AN15" s="174">
        <v>34641</v>
      </c>
      <c r="AO15" s="173">
        <v>0</v>
      </c>
      <c r="AP15" s="165"/>
      <c r="AQ15" s="173">
        <v>0</v>
      </c>
      <c r="AR15" s="174">
        <v>34641</v>
      </c>
      <c r="AS15" s="173">
        <v>0</v>
      </c>
      <c r="AT15" s="165"/>
      <c r="AU15" s="173">
        <v>0</v>
      </c>
      <c r="AV15" s="174">
        <v>34641</v>
      </c>
      <c r="AW15" s="173">
        <v>0</v>
      </c>
      <c r="AX15" s="165"/>
      <c r="AY15" s="173">
        <v>0</v>
      </c>
      <c r="AZ15" s="174">
        <v>34641</v>
      </c>
      <c r="BA15" s="173">
        <v>0</v>
      </c>
      <c r="BB15" s="165"/>
      <c r="BC15" s="173">
        <v>0</v>
      </c>
      <c r="BD15" s="174">
        <v>34641</v>
      </c>
      <c r="BE15" s="173">
        <v>0</v>
      </c>
      <c r="BF15" s="165"/>
      <c r="BG15" s="173">
        <v>0</v>
      </c>
      <c r="BH15" s="174">
        <v>0</v>
      </c>
      <c r="BI15" s="171">
        <v>0</v>
      </c>
      <c r="BJ15" s="36">
        <v>242487</v>
      </c>
      <c r="BK15" s="36">
        <v>242487</v>
      </c>
      <c r="BL15" s="35">
        <v>242487</v>
      </c>
      <c r="BM15" s="156">
        <f t="shared" si="2"/>
        <v>173205</v>
      </c>
      <c r="BN15" s="138">
        <f t="shared" si="3"/>
        <v>0.41666666666666669</v>
      </c>
    </row>
    <row r="16" spans="1:66" s="234" customFormat="1" ht="16.5" x14ac:dyDescent="0.2">
      <c r="A16" s="162" t="s">
        <v>24</v>
      </c>
      <c r="B16" s="565"/>
      <c r="C16" s="565"/>
      <c r="D16" s="565"/>
      <c r="E16" s="565"/>
      <c r="F16" s="565"/>
      <c r="G16" s="180">
        <f t="shared" si="4"/>
        <v>9935896</v>
      </c>
      <c r="H16" s="565"/>
      <c r="I16" s="36">
        <v>1534630</v>
      </c>
      <c r="J16" s="173">
        <v>1521776</v>
      </c>
      <c r="K16" s="165"/>
      <c r="L16" s="164">
        <v>830806</v>
      </c>
      <c r="M16" s="36">
        <v>713885</v>
      </c>
      <c r="N16" s="173">
        <v>713885</v>
      </c>
      <c r="O16" s="165"/>
      <c r="P16" s="164">
        <v>690970</v>
      </c>
      <c r="Q16" s="36">
        <v>713885</v>
      </c>
      <c r="R16" s="173">
        <v>713885</v>
      </c>
      <c r="S16" s="165"/>
      <c r="T16" s="164">
        <v>713885</v>
      </c>
      <c r="U16" s="341">
        <v>-12854</v>
      </c>
      <c r="V16" s="36">
        <v>907013</v>
      </c>
      <c r="W16" s="173">
        <v>910013</v>
      </c>
      <c r="X16" s="165"/>
      <c r="Y16" s="164">
        <v>1623898</v>
      </c>
      <c r="Z16" s="36">
        <v>710885</v>
      </c>
      <c r="AA16" s="173">
        <v>707885</v>
      </c>
      <c r="AB16" s="165"/>
      <c r="AC16" s="164">
        <v>0</v>
      </c>
      <c r="AD16" s="341">
        <v>0</v>
      </c>
      <c r="AE16" s="36">
        <v>710885</v>
      </c>
      <c r="AF16" s="173">
        <v>710885</v>
      </c>
      <c r="AG16" s="165"/>
      <c r="AH16" s="164">
        <v>707885</v>
      </c>
      <c r="AI16" s="36">
        <v>907013</v>
      </c>
      <c r="AJ16" s="173">
        <v>907013</v>
      </c>
      <c r="AK16" s="165"/>
      <c r="AL16" s="164">
        <v>1617898</v>
      </c>
      <c r="AM16" s="341">
        <v>0</v>
      </c>
      <c r="AN16" s="36">
        <v>710885</v>
      </c>
      <c r="AO16" s="173">
        <v>0</v>
      </c>
      <c r="AP16" s="165"/>
      <c r="AQ16" s="164">
        <v>0</v>
      </c>
      <c r="AR16" s="36">
        <v>710885</v>
      </c>
      <c r="AS16" s="173">
        <v>0</v>
      </c>
      <c r="AT16" s="165"/>
      <c r="AU16" s="164">
        <v>0</v>
      </c>
      <c r="AV16" s="36">
        <v>907014</v>
      </c>
      <c r="AW16" s="173">
        <v>0</v>
      </c>
      <c r="AX16" s="165"/>
      <c r="AY16" s="164">
        <v>0</v>
      </c>
      <c r="AZ16" s="36">
        <v>710885</v>
      </c>
      <c r="BA16" s="173">
        <v>0</v>
      </c>
      <c r="BB16" s="165"/>
      <c r="BC16" s="164">
        <v>0</v>
      </c>
      <c r="BD16" s="36">
        <v>710885</v>
      </c>
      <c r="BE16" s="173">
        <v>0</v>
      </c>
      <c r="BF16" s="165"/>
      <c r="BG16" s="164">
        <v>0</v>
      </c>
      <c r="BH16" s="174">
        <v>0</v>
      </c>
      <c r="BI16" s="171">
        <v>0</v>
      </c>
      <c r="BJ16" s="36">
        <v>6185342</v>
      </c>
      <c r="BK16" s="36">
        <v>6185342</v>
      </c>
      <c r="BL16" s="35">
        <v>6185342</v>
      </c>
      <c r="BM16" s="156">
        <f t="shared" si="2"/>
        <v>3750554</v>
      </c>
      <c r="BN16" s="138">
        <f t="shared" si="3"/>
        <v>0.37747516680931442</v>
      </c>
    </row>
    <row r="17" spans="1:68" s="234" customFormat="1" ht="16.5" x14ac:dyDescent="0.2">
      <c r="A17" s="162" t="s">
        <v>141</v>
      </c>
      <c r="B17" s="565"/>
      <c r="C17" s="565"/>
      <c r="D17" s="565"/>
      <c r="E17" s="565"/>
      <c r="F17" s="565"/>
      <c r="G17" s="180">
        <f t="shared" si="4"/>
        <v>241100.58</v>
      </c>
      <c r="H17" s="565"/>
      <c r="I17" s="36">
        <v>19961.809999999998</v>
      </c>
      <c r="J17" s="173">
        <v>19961.809999999998</v>
      </c>
      <c r="K17" s="165"/>
      <c r="L17" s="164">
        <v>0</v>
      </c>
      <c r="M17" s="36">
        <v>19961.809999999998</v>
      </c>
      <c r="N17" s="173">
        <v>19961.809999999998</v>
      </c>
      <c r="O17" s="165"/>
      <c r="P17" s="164">
        <v>39923.619999999995</v>
      </c>
      <c r="Q17" s="36">
        <v>19961.809999999998</v>
      </c>
      <c r="R17" s="173">
        <v>19961.809999999998</v>
      </c>
      <c r="S17" s="165"/>
      <c r="T17" s="164">
        <v>19961.809999999998</v>
      </c>
      <c r="U17" s="341">
        <v>0</v>
      </c>
      <c r="V17" s="36">
        <v>19961.809999999998</v>
      </c>
      <c r="W17" s="173">
        <v>19961.809999999998</v>
      </c>
      <c r="X17" s="165"/>
      <c r="Y17" s="164">
        <v>8989</v>
      </c>
      <c r="Z17" s="36">
        <v>19961.809999999998</v>
      </c>
      <c r="AA17" s="173">
        <v>19961.809999999998</v>
      </c>
      <c r="AB17" s="165"/>
      <c r="AC17" s="164">
        <v>8989</v>
      </c>
      <c r="AD17" s="341">
        <v>0</v>
      </c>
      <c r="AE17" s="36">
        <v>19961.809999999998</v>
      </c>
      <c r="AF17" s="173">
        <v>19961.809999999998</v>
      </c>
      <c r="AG17" s="165"/>
      <c r="AH17" s="164">
        <v>41907.43</v>
      </c>
      <c r="AI17" s="36">
        <v>19961.809999999998</v>
      </c>
      <c r="AJ17" s="173">
        <v>19961.809999999998</v>
      </c>
      <c r="AK17" s="165"/>
      <c r="AL17" s="164">
        <v>19961.809999999998</v>
      </c>
      <c r="AM17" s="341">
        <v>0</v>
      </c>
      <c r="AN17" s="36">
        <v>20143.61</v>
      </c>
      <c r="AO17" s="173">
        <v>0</v>
      </c>
      <c r="AP17" s="165"/>
      <c r="AQ17" s="164">
        <v>0</v>
      </c>
      <c r="AR17" s="36">
        <v>20143.61</v>
      </c>
      <c r="AS17" s="173">
        <v>0</v>
      </c>
      <c r="AT17" s="165"/>
      <c r="AU17" s="164">
        <v>0</v>
      </c>
      <c r="AV17" s="36">
        <v>20360.23</v>
      </c>
      <c r="AW17" s="173">
        <v>0</v>
      </c>
      <c r="AX17" s="165"/>
      <c r="AY17" s="164">
        <v>0</v>
      </c>
      <c r="AZ17" s="36">
        <v>20360.23</v>
      </c>
      <c r="BA17" s="173">
        <v>0</v>
      </c>
      <c r="BB17" s="165"/>
      <c r="BC17" s="164">
        <v>0</v>
      </c>
      <c r="BD17" s="36">
        <v>20360.23</v>
      </c>
      <c r="BE17" s="173">
        <v>0</v>
      </c>
      <c r="BF17" s="165"/>
      <c r="BG17" s="164">
        <v>0</v>
      </c>
      <c r="BH17" s="174">
        <v>0</v>
      </c>
      <c r="BI17" s="171">
        <v>0</v>
      </c>
      <c r="BJ17" s="36">
        <v>139732.66999999998</v>
      </c>
      <c r="BK17" s="36">
        <v>139732.66999999998</v>
      </c>
      <c r="BL17" s="35">
        <v>139732.66999999998</v>
      </c>
      <c r="BM17" s="156">
        <f t="shared" si="2"/>
        <v>101367.91</v>
      </c>
      <c r="BN17" s="138">
        <f t="shared" si="3"/>
        <v>0.42043826688430203</v>
      </c>
    </row>
    <row r="18" spans="1:68" s="234" customFormat="1" ht="16.5" x14ac:dyDescent="0.2">
      <c r="A18" s="162" t="s">
        <v>25</v>
      </c>
      <c r="B18" s="565"/>
      <c r="C18" s="565"/>
      <c r="D18" s="565"/>
      <c r="E18" s="565"/>
      <c r="F18" s="565"/>
      <c r="G18" s="180">
        <f t="shared" si="4"/>
        <v>785579.67999999993</v>
      </c>
      <c r="H18" s="565"/>
      <c r="I18" s="36">
        <v>41971.78</v>
      </c>
      <c r="J18" s="173">
        <v>1177</v>
      </c>
      <c r="K18" s="165">
        <v>2</v>
      </c>
      <c r="L18" s="164">
        <v>1177</v>
      </c>
      <c r="M18" s="36">
        <v>7971.7800000000007</v>
      </c>
      <c r="N18" s="173">
        <v>5355.02</v>
      </c>
      <c r="O18" s="165"/>
      <c r="P18" s="164">
        <v>5355.02</v>
      </c>
      <c r="Q18" s="36">
        <v>7971.7800000000007</v>
      </c>
      <c r="R18" s="173">
        <v>2971.76</v>
      </c>
      <c r="S18" s="165">
        <v>2</v>
      </c>
      <c r="T18" s="164">
        <v>2971.76</v>
      </c>
      <c r="U18" s="341">
        <v>-48411.56</v>
      </c>
      <c r="V18" s="36">
        <v>41971.78</v>
      </c>
      <c r="W18" s="173">
        <v>36872.39</v>
      </c>
      <c r="X18" s="165"/>
      <c r="Y18" s="164">
        <v>36872.39</v>
      </c>
      <c r="Z18" s="36">
        <v>7971.7800000000007</v>
      </c>
      <c r="AA18" s="173">
        <v>2971.76</v>
      </c>
      <c r="AB18" s="165"/>
      <c r="AC18" s="164">
        <v>0</v>
      </c>
      <c r="AD18" s="341">
        <v>-10099.409999999996</v>
      </c>
      <c r="AE18" s="36">
        <v>7971.7800000000007</v>
      </c>
      <c r="AF18" s="173">
        <v>3349.54</v>
      </c>
      <c r="AG18" s="165">
        <v>2</v>
      </c>
      <c r="AH18" s="164">
        <v>6321.3</v>
      </c>
      <c r="AI18" s="36">
        <v>34971.78</v>
      </c>
      <c r="AJ18" s="173">
        <v>7998.21</v>
      </c>
      <c r="AK18" s="165">
        <v>2</v>
      </c>
      <c r="AL18" s="164">
        <v>7998.21</v>
      </c>
      <c r="AM18" s="341">
        <v>-31595.809999999998</v>
      </c>
      <c r="AN18" s="36">
        <v>692996.87999999989</v>
      </c>
      <c r="AO18" s="173">
        <v>0</v>
      </c>
      <c r="AP18" s="165"/>
      <c r="AQ18" s="164">
        <v>0</v>
      </c>
      <c r="AR18" s="36">
        <v>7971.7800000000007</v>
      </c>
      <c r="AS18" s="173">
        <v>0</v>
      </c>
      <c r="AT18" s="165"/>
      <c r="AU18" s="164">
        <v>0</v>
      </c>
      <c r="AV18" s="36">
        <v>7971.7800000000007</v>
      </c>
      <c r="AW18" s="173">
        <v>0</v>
      </c>
      <c r="AX18" s="165"/>
      <c r="AY18" s="164">
        <v>0</v>
      </c>
      <c r="AZ18" s="36">
        <v>7971.7800000000007</v>
      </c>
      <c r="BA18" s="173">
        <v>0</v>
      </c>
      <c r="BB18" s="165"/>
      <c r="BC18" s="164">
        <v>0</v>
      </c>
      <c r="BD18" s="36">
        <v>7971.7800000000007</v>
      </c>
      <c r="BE18" s="173">
        <v>0</v>
      </c>
      <c r="BF18" s="165"/>
      <c r="BG18" s="164">
        <v>0</v>
      </c>
      <c r="BH18" s="174">
        <v>0</v>
      </c>
      <c r="BI18" s="171">
        <v>0</v>
      </c>
      <c r="BJ18" s="36">
        <v>60695.679999999993</v>
      </c>
      <c r="BK18" s="36">
        <v>60695.68</v>
      </c>
      <c r="BL18" s="35">
        <v>60695.68</v>
      </c>
      <c r="BM18" s="156">
        <f t="shared" si="2"/>
        <v>724883.99999999988</v>
      </c>
      <c r="BN18" s="138">
        <f t="shared" si="3"/>
        <v>0.92273771643380587</v>
      </c>
    </row>
    <row r="19" spans="1:68" s="234" customFormat="1" ht="15" customHeight="1" x14ac:dyDescent="0.2">
      <c r="A19" s="162" t="s">
        <v>26</v>
      </c>
      <c r="B19" s="565"/>
      <c r="C19" s="565"/>
      <c r="D19" s="565"/>
      <c r="E19" s="565"/>
      <c r="F19" s="565"/>
      <c r="G19" s="180">
        <f t="shared" si="4"/>
        <v>2062068.0687142138</v>
      </c>
      <c r="H19" s="565"/>
      <c r="I19" s="174">
        <v>44165.80999999999</v>
      </c>
      <c r="J19" s="173">
        <v>17097.05</v>
      </c>
      <c r="K19" s="165">
        <v>2</v>
      </c>
      <c r="L19" s="164">
        <v>17097.05</v>
      </c>
      <c r="M19" s="174">
        <v>394048.76374999993</v>
      </c>
      <c r="N19" s="173">
        <v>24821.06</v>
      </c>
      <c r="O19" s="165">
        <v>2</v>
      </c>
      <c r="P19" s="164">
        <v>1217.22</v>
      </c>
      <c r="Q19" s="174">
        <v>33788.58</v>
      </c>
      <c r="R19" s="173">
        <v>20602.240000000002</v>
      </c>
      <c r="S19" s="165">
        <v>2</v>
      </c>
      <c r="T19" s="164">
        <v>23603.84</v>
      </c>
      <c r="U19" s="341">
        <v>-409482.80374999996</v>
      </c>
      <c r="V19" s="174">
        <v>714227.10644043982</v>
      </c>
      <c r="W19" s="173">
        <v>724762.52</v>
      </c>
      <c r="X19" s="165"/>
      <c r="Y19" s="164">
        <v>20602.240000000002</v>
      </c>
      <c r="Z19" s="174">
        <v>72151.865000000005</v>
      </c>
      <c r="AA19" s="173">
        <v>35794.559999999998</v>
      </c>
      <c r="AB19" s="483">
        <v>6</v>
      </c>
      <c r="AC19" s="164">
        <v>408364.32999999996</v>
      </c>
      <c r="AD19" s="341">
        <v>-25821.891440439736</v>
      </c>
      <c r="AE19" s="174">
        <v>33788.58</v>
      </c>
      <c r="AF19" s="173">
        <v>8502.33</v>
      </c>
      <c r="AG19" s="165">
        <v>2</v>
      </c>
      <c r="AH19" s="164">
        <v>360695.07999999996</v>
      </c>
      <c r="AI19" s="174">
        <v>380106.3843571067</v>
      </c>
      <c r="AJ19" s="173">
        <v>331407.45999999996</v>
      </c>
      <c r="AK19" s="165">
        <v>6</v>
      </c>
      <c r="AL19" s="164">
        <v>18571.22</v>
      </c>
      <c r="AM19" s="341">
        <v>-73985.174357106735</v>
      </c>
      <c r="AN19" s="174">
        <v>69530.346666666665</v>
      </c>
      <c r="AO19" s="173">
        <v>0</v>
      </c>
      <c r="AP19" s="165"/>
      <c r="AQ19" s="164">
        <v>0</v>
      </c>
      <c r="AR19" s="174">
        <v>27835.916666666668</v>
      </c>
      <c r="AS19" s="173">
        <v>0</v>
      </c>
      <c r="AT19" s="165"/>
      <c r="AU19" s="164">
        <v>0</v>
      </c>
      <c r="AV19" s="174">
        <v>380106.3843571067</v>
      </c>
      <c r="AW19" s="173">
        <v>0</v>
      </c>
      <c r="AX19" s="165"/>
      <c r="AY19" s="164">
        <v>0</v>
      </c>
      <c r="AZ19" s="174">
        <v>41501.816666666666</v>
      </c>
      <c r="BA19" s="173">
        <v>0</v>
      </c>
      <c r="BB19" s="165"/>
      <c r="BC19" s="164">
        <v>0</v>
      </c>
      <c r="BD19" s="174">
        <v>380106.3843571067</v>
      </c>
      <c r="BE19" s="173">
        <v>0</v>
      </c>
      <c r="BF19" s="165"/>
      <c r="BG19" s="164">
        <v>0</v>
      </c>
      <c r="BH19" s="174">
        <v>0</v>
      </c>
      <c r="BI19" s="171">
        <v>0</v>
      </c>
      <c r="BJ19" s="36">
        <v>1162987.2200000002</v>
      </c>
      <c r="BK19" s="36">
        <v>1162987.2199999997</v>
      </c>
      <c r="BL19" s="35">
        <v>850150.97999999986</v>
      </c>
      <c r="BM19" s="156">
        <f t="shared" si="2"/>
        <v>899080.84871421405</v>
      </c>
      <c r="BN19" s="138">
        <f t="shared" si="3"/>
        <v>0.43600929685838585</v>
      </c>
    </row>
    <row r="20" spans="1:68" s="234" customFormat="1" ht="15" customHeight="1" x14ac:dyDescent="0.2">
      <c r="A20" s="162" t="s">
        <v>1</v>
      </c>
      <c r="B20" s="565"/>
      <c r="C20" s="565"/>
      <c r="D20" s="565"/>
      <c r="E20" s="565"/>
      <c r="F20" s="565"/>
      <c r="G20" s="180">
        <f t="shared" si="4"/>
        <v>293888.0400000001</v>
      </c>
      <c r="H20" s="565"/>
      <c r="I20" s="174">
        <v>30988.523333333331</v>
      </c>
      <c r="J20" s="173">
        <v>19025.509999999998</v>
      </c>
      <c r="K20" s="165">
        <v>2</v>
      </c>
      <c r="L20" s="173">
        <v>19025.509999999998</v>
      </c>
      <c r="M20" s="174">
        <v>30724.273333333331</v>
      </c>
      <c r="N20" s="173">
        <v>18534.260000000002</v>
      </c>
      <c r="O20" s="165">
        <v>2</v>
      </c>
      <c r="P20" s="173">
        <v>18534.260000000002</v>
      </c>
      <c r="Q20" s="174">
        <v>80067.41333333333</v>
      </c>
      <c r="R20" s="173">
        <v>8503.0299999999988</v>
      </c>
      <c r="S20" s="165">
        <v>2</v>
      </c>
      <c r="T20" s="173">
        <v>8503.0299999999988</v>
      </c>
      <c r="U20" s="341">
        <v>-95717.409999999989</v>
      </c>
      <c r="V20" s="174">
        <v>113869.56888888888</v>
      </c>
      <c r="W20" s="173">
        <v>88298.53</v>
      </c>
      <c r="X20" s="165">
        <v>2</v>
      </c>
      <c r="Y20" s="173">
        <v>88298.53</v>
      </c>
      <c r="Z20" s="174">
        <v>36175.708888888883</v>
      </c>
      <c r="AA20" s="173">
        <v>7979.9400000000005</v>
      </c>
      <c r="AB20" s="165">
        <v>2</v>
      </c>
      <c r="AC20" s="173">
        <v>7097.27</v>
      </c>
      <c r="AD20" s="341">
        <v>-53766.807777777751</v>
      </c>
      <c r="AE20" s="174">
        <v>54606.434285714284</v>
      </c>
      <c r="AF20" s="173">
        <v>10779.9</v>
      </c>
      <c r="AG20" s="165">
        <v>2</v>
      </c>
      <c r="AH20" s="173">
        <v>11662.57</v>
      </c>
      <c r="AI20" s="174">
        <v>16922.86428571428</v>
      </c>
      <c r="AJ20" s="173">
        <v>18640.87</v>
      </c>
      <c r="AK20" s="165">
        <v>3</v>
      </c>
      <c r="AL20" s="173">
        <v>18640.87</v>
      </c>
      <c r="AM20" s="341">
        <v>-42108.528571428564</v>
      </c>
      <c r="AN20" s="174">
        <v>27239.533999999992</v>
      </c>
      <c r="AO20" s="173">
        <v>0</v>
      </c>
      <c r="AP20" s="165"/>
      <c r="AQ20" s="173">
        <v>0</v>
      </c>
      <c r="AR20" s="174">
        <v>25241.603999999992</v>
      </c>
      <c r="AS20" s="173">
        <v>0</v>
      </c>
      <c r="AT20" s="165"/>
      <c r="AU20" s="173">
        <v>0</v>
      </c>
      <c r="AV20" s="174">
        <v>24813.753999999994</v>
      </c>
      <c r="AW20" s="173">
        <v>0</v>
      </c>
      <c r="AX20" s="165"/>
      <c r="AY20" s="173">
        <v>0</v>
      </c>
      <c r="AZ20" s="174">
        <v>25690.553999999993</v>
      </c>
      <c r="BA20" s="173">
        <v>0</v>
      </c>
      <c r="BB20" s="165"/>
      <c r="BC20" s="173">
        <v>0</v>
      </c>
      <c r="BD20" s="174">
        <v>19140.553999999993</v>
      </c>
      <c r="BE20" s="173">
        <v>0</v>
      </c>
      <c r="BF20" s="165"/>
      <c r="BG20" s="173">
        <v>0</v>
      </c>
      <c r="BH20" s="174">
        <v>0</v>
      </c>
      <c r="BI20" s="171">
        <v>0</v>
      </c>
      <c r="BJ20" s="36">
        <v>171762.04000000007</v>
      </c>
      <c r="BK20" s="36">
        <v>171762.04</v>
      </c>
      <c r="BL20" s="35">
        <v>171762.04</v>
      </c>
      <c r="BM20" s="156">
        <f t="shared" si="2"/>
        <v>122126.00000000009</v>
      </c>
      <c r="BN20" s="138">
        <f t="shared" si="3"/>
        <v>0.41555280711661502</v>
      </c>
    </row>
    <row r="21" spans="1:68" s="248" customFormat="1" ht="15.75" customHeight="1" x14ac:dyDescent="0.2">
      <c r="A21" s="162" t="s">
        <v>204</v>
      </c>
      <c r="B21" s="565"/>
      <c r="C21" s="565"/>
      <c r="D21" s="565"/>
      <c r="E21" s="565"/>
      <c r="F21" s="565"/>
      <c r="G21" s="180">
        <f t="shared" si="4"/>
        <v>2534817.2999999998</v>
      </c>
      <c r="H21" s="565"/>
      <c r="I21" s="180">
        <v>0</v>
      </c>
      <c r="J21" s="164">
        <v>0</v>
      </c>
      <c r="K21" s="165"/>
      <c r="L21" s="166">
        <v>0</v>
      </c>
      <c r="M21" s="180">
        <v>0</v>
      </c>
      <c r="N21" s="164">
        <v>0</v>
      </c>
      <c r="O21" s="165"/>
      <c r="P21" s="166">
        <v>0</v>
      </c>
      <c r="Q21" s="180">
        <v>275000</v>
      </c>
      <c r="R21" s="164">
        <v>0</v>
      </c>
      <c r="S21" s="165">
        <v>2</v>
      </c>
      <c r="T21" s="166">
        <v>0</v>
      </c>
      <c r="U21" s="341">
        <v>-275000</v>
      </c>
      <c r="V21" s="180">
        <v>0</v>
      </c>
      <c r="W21" s="164">
        <v>0</v>
      </c>
      <c r="X21" s="165"/>
      <c r="Y21" s="166">
        <v>0</v>
      </c>
      <c r="Z21" s="180">
        <v>0</v>
      </c>
      <c r="AA21" s="164">
        <v>0</v>
      </c>
      <c r="AB21" s="165"/>
      <c r="AC21" s="166">
        <v>0</v>
      </c>
      <c r="AD21" s="341">
        <v>0</v>
      </c>
      <c r="AE21" s="180">
        <v>0</v>
      </c>
      <c r="AF21" s="164">
        <v>0</v>
      </c>
      <c r="AG21" s="165"/>
      <c r="AH21" s="166">
        <v>0</v>
      </c>
      <c r="AI21" s="180">
        <v>59520</v>
      </c>
      <c r="AJ21" s="164">
        <v>59520</v>
      </c>
      <c r="AK21" s="165"/>
      <c r="AL21" s="166">
        <v>0</v>
      </c>
      <c r="AM21" s="341">
        <v>0</v>
      </c>
      <c r="AN21" s="180">
        <v>0</v>
      </c>
      <c r="AO21" s="164">
        <v>0</v>
      </c>
      <c r="AP21" s="165"/>
      <c r="AQ21" s="166">
        <v>0</v>
      </c>
      <c r="AR21" s="180">
        <v>506292</v>
      </c>
      <c r="AS21" s="164">
        <v>0</v>
      </c>
      <c r="AT21" s="165"/>
      <c r="AU21" s="166">
        <v>0</v>
      </c>
      <c r="AV21" s="180">
        <v>758173.2</v>
      </c>
      <c r="AW21" s="164">
        <v>0</v>
      </c>
      <c r="AX21" s="165"/>
      <c r="AY21" s="166">
        <v>0</v>
      </c>
      <c r="AZ21" s="180">
        <v>729854.7</v>
      </c>
      <c r="BA21" s="164">
        <v>0</v>
      </c>
      <c r="BB21" s="165"/>
      <c r="BC21" s="166">
        <v>0</v>
      </c>
      <c r="BD21" s="180">
        <v>480977.4</v>
      </c>
      <c r="BE21" s="164">
        <v>0</v>
      </c>
      <c r="BF21" s="165"/>
      <c r="BG21" s="166">
        <v>0</v>
      </c>
      <c r="BH21" s="36" t="e">
        <v>#REF!</v>
      </c>
      <c r="BI21" s="44" t="e">
        <v>#REF!</v>
      </c>
      <c r="BJ21" s="36">
        <v>59520</v>
      </c>
      <c r="BK21" s="36">
        <v>59520</v>
      </c>
      <c r="BL21" s="35">
        <v>0</v>
      </c>
      <c r="BM21" s="156">
        <f t="shared" si="2"/>
        <v>2475297.2999999998</v>
      </c>
      <c r="BN21" s="138">
        <f t="shared" si="3"/>
        <v>0.97651901776116168</v>
      </c>
      <c r="BO21" s="234"/>
      <c r="BP21" s="234"/>
    </row>
    <row r="22" spans="1:68" s="248" customFormat="1" ht="15.75" customHeight="1" x14ac:dyDescent="0.2">
      <c r="A22" s="162" t="s">
        <v>128</v>
      </c>
      <c r="B22" s="565"/>
      <c r="C22" s="565"/>
      <c r="D22" s="565"/>
      <c r="E22" s="565"/>
      <c r="F22" s="565"/>
      <c r="G22" s="180">
        <f t="shared" si="4"/>
        <v>3686000.2450000001</v>
      </c>
      <c r="H22" s="565"/>
      <c r="I22" s="180">
        <v>585621.14</v>
      </c>
      <c r="J22" s="164">
        <v>503522.92</v>
      </c>
      <c r="K22" s="165" t="s">
        <v>215</v>
      </c>
      <c r="L22" s="166">
        <v>252332.4</v>
      </c>
      <c r="M22" s="180">
        <v>288650.56</v>
      </c>
      <c r="N22" s="164">
        <v>272608.03999999998</v>
      </c>
      <c r="O22" s="165"/>
      <c r="P22" s="166">
        <v>223318.52000000002</v>
      </c>
      <c r="Q22" s="180">
        <v>333631.92000000004</v>
      </c>
      <c r="R22" s="164">
        <v>304834.37999999995</v>
      </c>
      <c r="S22" s="165"/>
      <c r="T22" s="166">
        <v>300480.04000000004</v>
      </c>
      <c r="U22" s="341">
        <v>-126938.27999999998</v>
      </c>
      <c r="V22" s="180">
        <v>355395.28</v>
      </c>
      <c r="W22" s="164">
        <v>310004.44500000001</v>
      </c>
      <c r="X22" s="165">
        <v>1</v>
      </c>
      <c r="Y22" s="166">
        <v>304834.37999999995</v>
      </c>
      <c r="Z22" s="180">
        <v>287225.2</v>
      </c>
      <c r="AA22" s="164">
        <v>202661.89499999999</v>
      </c>
      <c r="AB22" s="165">
        <v>1</v>
      </c>
      <c r="AC22" s="166">
        <v>104754</v>
      </c>
      <c r="AD22" s="341">
        <v>-129954.13999999998</v>
      </c>
      <c r="AE22" s="180">
        <v>306391.92000000004</v>
      </c>
      <c r="AF22" s="164">
        <v>266265.07</v>
      </c>
      <c r="AG22" s="165">
        <v>1</v>
      </c>
      <c r="AH22" s="166">
        <v>407375.64</v>
      </c>
      <c r="AI22" s="180">
        <v>306391.92000000004</v>
      </c>
      <c r="AJ22" s="164">
        <v>256585.63999999998</v>
      </c>
      <c r="AK22" s="165">
        <v>1</v>
      </c>
      <c r="AL22" s="166">
        <v>267912.22000000003</v>
      </c>
      <c r="AM22" s="341">
        <v>-91724.795000000013</v>
      </c>
      <c r="AN22" s="180">
        <v>277525.2</v>
      </c>
      <c r="AO22" s="164">
        <v>0</v>
      </c>
      <c r="AP22" s="165"/>
      <c r="AQ22" s="166">
        <v>0</v>
      </c>
      <c r="AR22" s="180">
        <v>303691.92000000004</v>
      </c>
      <c r="AS22" s="164">
        <v>0</v>
      </c>
      <c r="AT22" s="165"/>
      <c r="AU22" s="166">
        <v>0</v>
      </c>
      <c r="AV22" s="180">
        <v>334391.92000000004</v>
      </c>
      <c r="AW22" s="164">
        <v>0</v>
      </c>
      <c r="AX22" s="165"/>
      <c r="AY22" s="166">
        <v>0</v>
      </c>
      <c r="AZ22" s="180">
        <v>321308.56</v>
      </c>
      <c r="BA22" s="164">
        <v>0</v>
      </c>
      <c r="BB22" s="165"/>
      <c r="BC22" s="166">
        <v>0</v>
      </c>
      <c r="BD22" s="180">
        <v>334391.92000000004</v>
      </c>
      <c r="BE22" s="164">
        <v>0</v>
      </c>
      <c r="BF22" s="165"/>
      <c r="BG22" s="166">
        <v>0</v>
      </c>
      <c r="BH22" s="36">
        <v>0</v>
      </c>
      <c r="BI22" s="44">
        <v>0</v>
      </c>
      <c r="BJ22" s="36">
        <v>2114690.7250000001</v>
      </c>
      <c r="BK22" s="36">
        <v>2114690.7249999996</v>
      </c>
      <c r="BL22" s="35">
        <v>1861007.2</v>
      </c>
      <c r="BM22" s="156">
        <f t="shared" si="2"/>
        <v>1571309.5200000005</v>
      </c>
      <c r="BN22" s="138">
        <f t="shared" si="3"/>
        <v>0.42629121420473493</v>
      </c>
      <c r="BO22" s="234"/>
      <c r="BP22" s="234"/>
    </row>
    <row r="23" spans="1:68" s="248" customFormat="1" ht="15.75" customHeight="1" x14ac:dyDescent="0.2">
      <c r="A23" s="162" t="s">
        <v>27</v>
      </c>
      <c r="B23" s="565"/>
      <c r="C23" s="565"/>
      <c r="D23" s="565"/>
      <c r="E23" s="565"/>
      <c r="F23" s="565"/>
      <c r="G23" s="180">
        <f t="shared" si="4"/>
        <v>1643608</v>
      </c>
      <c r="H23" s="565"/>
      <c r="I23" s="180">
        <v>339871</v>
      </c>
      <c r="J23" s="164">
        <v>328390</v>
      </c>
      <c r="K23" s="165"/>
      <c r="L23" s="166">
        <v>180366</v>
      </c>
      <c r="M23" s="180">
        <v>139272</v>
      </c>
      <c r="N23" s="164">
        <v>135000</v>
      </c>
      <c r="O23" s="165"/>
      <c r="P23" s="166">
        <v>113824</v>
      </c>
      <c r="Q23" s="180">
        <v>145904</v>
      </c>
      <c r="R23" s="164">
        <v>127168</v>
      </c>
      <c r="S23" s="165">
        <v>1</v>
      </c>
      <c r="T23" s="166">
        <v>140128</v>
      </c>
      <c r="U23" s="341">
        <v>-34489</v>
      </c>
      <c r="V23" s="180">
        <v>118680</v>
      </c>
      <c r="W23" s="164">
        <v>115760</v>
      </c>
      <c r="X23" s="165"/>
      <c r="Y23" s="166">
        <v>156240</v>
      </c>
      <c r="Z23" s="180">
        <v>103200</v>
      </c>
      <c r="AA23" s="164">
        <v>81848</v>
      </c>
      <c r="AB23" s="165">
        <v>1</v>
      </c>
      <c r="AC23" s="166">
        <v>0</v>
      </c>
      <c r="AD23" s="341">
        <v>-24272</v>
      </c>
      <c r="AE23" s="180">
        <v>145024</v>
      </c>
      <c r="AF23" s="164">
        <v>115986</v>
      </c>
      <c r="AG23" s="165">
        <v>1</v>
      </c>
      <c r="AH23" s="166">
        <v>185064</v>
      </c>
      <c r="AI23" s="180">
        <v>145024</v>
      </c>
      <c r="AJ23" s="164">
        <v>110296</v>
      </c>
      <c r="AK23" s="165">
        <v>1</v>
      </c>
      <c r="AL23" s="166">
        <v>128530</v>
      </c>
      <c r="AM23" s="341">
        <v>-63766</v>
      </c>
      <c r="AN23" s="180">
        <v>117600</v>
      </c>
      <c r="AO23" s="164">
        <v>0</v>
      </c>
      <c r="AP23" s="165"/>
      <c r="AQ23" s="166">
        <v>0</v>
      </c>
      <c r="AR23" s="180">
        <v>129360</v>
      </c>
      <c r="AS23" s="164">
        <v>0</v>
      </c>
      <c r="AT23" s="165"/>
      <c r="AU23" s="166">
        <v>0</v>
      </c>
      <c r="AV23" s="180">
        <v>129360</v>
      </c>
      <c r="AW23" s="164">
        <v>0</v>
      </c>
      <c r="AX23" s="165"/>
      <c r="AY23" s="166">
        <v>0</v>
      </c>
      <c r="AZ23" s="180">
        <v>123480</v>
      </c>
      <c r="BA23" s="164">
        <v>0</v>
      </c>
      <c r="BB23" s="165"/>
      <c r="BC23" s="166">
        <v>0</v>
      </c>
      <c r="BD23" s="180">
        <v>129360</v>
      </c>
      <c r="BE23" s="164">
        <v>0</v>
      </c>
      <c r="BF23" s="165"/>
      <c r="BG23" s="166">
        <v>0</v>
      </c>
      <c r="BH23" s="36" t="e">
        <v>#REF!</v>
      </c>
      <c r="BI23" s="44" t="e">
        <v>#REF!</v>
      </c>
      <c r="BJ23" s="36">
        <v>1014448</v>
      </c>
      <c r="BK23" s="36">
        <v>1014448</v>
      </c>
      <c r="BL23" s="35">
        <v>904152</v>
      </c>
      <c r="BM23" s="156">
        <f t="shared" si="2"/>
        <v>629160</v>
      </c>
      <c r="BN23" s="138">
        <f t="shared" si="3"/>
        <v>0.38279200393281121</v>
      </c>
      <c r="BO23" s="234"/>
      <c r="BP23" s="234"/>
    </row>
    <row r="24" spans="1:68" s="248" customFormat="1" ht="15.75" customHeight="1" thickBot="1" x14ac:dyDescent="0.25">
      <c r="A24" s="162" t="s">
        <v>207</v>
      </c>
      <c r="B24" s="566"/>
      <c r="C24" s="566"/>
      <c r="D24" s="566"/>
      <c r="E24" s="566"/>
      <c r="F24" s="566"/>
      <c r="G24" s="180">
        <f t="shared" si="4"/>
        <v>0</v>
      </c>
      <c r="H24" s="566"/>
      <c r="I24" s="180"/>
      <c r="J24" s="164"/>
      <c r="K24" s="165"/>
      <c r="L24" s="166"/>
      <c r="M24" s="180"/>
      <c r="N24" s="164"/>
      <c r="O24" s="165"/>
      <c r="P24" s="166"/>
      <c r="Q24" s="180"/>
      <c r="R24" s="164"/>
      <c r="S24" s="484"/>
      <c r="T24" s="166"/>
      <c r="U24" s="164"/>
      <c r="V24" s="180"/>
      <c r="W24" s="164"/>
      <c r="X24" s="165"/>
      <c r="Y24" s="166"/>
      <c r="Z24" s="180"/>
      <c r="AA24" s="164"/>
      <c r="AB24" s="165"/>
      <c r="AC24" s="166"/>
      <c r="AD24" s="164"/>
      <c r="AE24" s="180"/>
      <c r="AF24" s="164"/>
      <c r="AG24" s="165"/>
      <c r="AH24" s="166"/>
      <c r="AI24" s="180"/>
      <c r="AJ24" s="164"/>
      <c r="AK24" s="165"/>
      <c r="AL24" s="166"/>
      <c r="AM24" s="164"/>
      <c r="AN24" s="180"/>
      <c r="AO24" s="164"/>
      <c r="AP24" s="165"/>
      <c r="AQ24" s="166"/>
      <c r="AR24" s="180"/>
      <c r="AS24" s="164"/>
      <c r="AT24" s="165"/>
      <c r="AU24" s="166"/>
      <c r="AV24" s="180"/>
      <c r="AW24" s="164"/>
      <c r="AX24" s="165"/>
      <c r="AY24" s="166"/>
      <c r="AZ24" s="180"/>
      <c r="BA24" s="164"/>
      <c r="BB24" s="165"/>
      <c r="BC24" s="166"/>
      <c r="BD24" s="180"/>
      <c r="BE24" s="164"/>
      <c r="BF24" s="165"/>
      <c r="BG24" s="166"/>
      <c r="BH24" s="180"/>
      <c r="BI24" s="164"/>
      <c r="BJ24" s="36"/>
      <c r="BK24" s="36"/>
      <c r="BL24" s="35"/>
      <c r="BM24" s="36"/>
      <c r="BN24" s="138"/>
      <c r="BO24" s="234"/>
      <c r="BP24" s="234"/>
    </row>
    <row r="25" spans="1:68" s="234" customFormat="1" ht="17.25" thickBot="1" x14ac:dyDescent="0.25">
      <c r="A25" s="27" t="s">
        <v>28</v>
      </c>
      <c r="B25" s="157">
        <v>3000000</v>
      </c>
      <c r="C25" s="157"/>
      <c r="D25" s="157">
        <v>3000000</v>
      </c>
      <c r="E25" s="157">
        <v>0</v>
      </c>
      <c r="F25" s="157">
        <v>3000000</v>
      </c>
      <c r="G25" s="157">
        <f t="shared" si="4"/>
        <v>0</v>
      </c>
      <c r="H25" s="496">
        <f>E25-BL25</f>
        <v>0</v>
      </c>
      <c r="I25" s="177">
        <v>0</v>
      </c>
      <c r="J25" s="485">
        <v>0</v>
      </c>
      <c r="K25" s="491"/>
      <c r="L25" s="190">
        <v>0</v>
      </c>
      <c r="M25" s="191">
        <v>0</v>
      </c>
      <c r="N25" s="485">
        <v>0</v>
      </c>
      <c r="O25" s="491"/>
      <c r="P25" s="190">
        <v>0</v>
      </c>
      <c r="Q25" s="191">
        <v>0</v>
      </c>
      <c r="R25" s="485">
        <v>0</v>
      </c>
      <c r="S25" s="489"/>
      <c r="T25" s="190">
        <v>0</v>
      </c>
      <c r="U25" s="340">
        <v>0</v>
      </c>
      <c r="V25" s="191">
        <v>0</v>
      </c>
      <c r="W25" s="485">
        <v>0</v>
      </c>
      <c r="X25" s="491"/>
      <c r="Y25" s="190">
        <v>0</v>
      </c>
      <c r="Z25" s="191">
        <v>0</v>
      </c>
      <c r="AA25" s="485">
        <v>0</v>
      </c>
      <c r="AB25" s="491"/>
      <c r="AC25" s="190">
        <v>0</v>
      </c>
      <c r="AD25" s="340">
        <v>0</v>
      </c>
      <c r="AE25" s="191">
        <v>0</v>
      </c>
      <c r="AF25" s="485">
        <v>0</v>
      </c>
      <c r="AG25" s="491"/>
      <c r="AH25" s="190">
        <v>0</v>
      </c>
      <c r="AI25" s="191">
        <v>0</v>
      </c>
      <c r="AJ25" s="485">
        <v>0</v>
      </c>
      <c r="AK25" s="491"/>
      <c r="AL25" s="190">
        <v>0</v>
      </c>
      <c r="AM25" s="340">
        <v>0</v>
      </c>
      <c r="AN25" s="191">
        <v>0</v>
      </c>
      <c r="AO25" s="485">
        <v>0</v>
      </c>
      <c r="AP25" s="491"/>
      <c r="AQ25" s="190">
        <v>0</v>
      </c>
      <c r="AR25" s="191">
        <v>0</v>
      </c>
      <c r="AS25" s="485">
        <v>0</v>
      </c>
      <c r="AT25" s="491"/>
      <c r="AU25" s="190">
        <v>0</v>
      </c>
      <c r="AV25" s="191">
        <v>0</v>
      </c>
      <c r="AW25" s="485">
        <v>0</v>
      </c>
      <c r="AX25" s="491"/>
      <c r="AY25" s="190">
        <v>0</v>
      </c>
      <c r="AZ25" s="191">
        <v>0</v>
      </c>
      <c r="BA25" s="485">
        <v>0</v>
      </c>
      <c r="BB25" s="491"/>
      <c r="BC25" s="190">
        <v>0</v>
      </c>
      <c r="BD25" s="191">
        <v>0</v>
      </c>
      <c r="BE25" s="485">
        <v>0</v>
      </c>
      <c r="BF25" s="491"/>
      <c r="BG25" s="192">
        <v>0</v>
      </c>
      <c r="BH25" s="187">
        <v>0</v>
      </c>
      <c r="BI25" s="182">
        <v>0</v>
      </c>
      <c r="BJ25" s="473">
        <v>0</v>
      </c>
      <c r="BK25" s="474">
        <v>0</v>
      </c>
      <c r="BL25" s="475">
        <v>0</v>
      </c>
      <c r="BM25" s="476">
        <f t="shared" si="2"/>
        <v>0</v>
      </c>
      <c r="BN25" s="139">
        <v>0</v>
      </c>
    </row>
    <row r="26" spans="1:68" s="234" customFormat="1" ht="13.9" customHeight="1" thickBot="1" x14ac:dyDescent="0.25">
      <c r="A26" s="34" t="s">
        <v>209</v>
      </c>
      <c r="B26" s="158"/>
      <c r="C26" s="158">
        <v>11281661</v>
      </c>
      <c r="D26" s="158">
        <v>11281661</v>
      </c>
      <c r="E26" s="159">
        <v>11281661</v>
      </c>
      <c r="F26" s="160">
        <v>0</v>
      </c>
      <c r="G26" s="160">
        <f t="shared" si="4"/>
        <v>10316043.093333334</v>
      </c>
      <c r="H26" s="497">
        <f t="shared" ref="H26:H31" si="5">E26-BL26</f>
        <v>5547167.4900000002</v>
      </c>
      <c r="I26" s="176">
        <v>916309.91666666663</v>
      </c>
      <c r="J26" s="486">
        <v>849765.7699999999</v>
      </c>
      <c r="K26" s="492"/>
      <c r="L26" s="186">
        <v>849765.7699999999</v>
      </c>
      <c r="M26" s="178">
        <v>916309.91666666663</v>
      </c>
      <c r="N26" s="486">
        <v>810184.43999999959</v>
      </c>
      <c r="O26" s="492"/>
      <c r="P26" s="186">
        <v>810184.43999999959</v>
      </c>
      <c r="Q26" s="178">
        <v>916309.91666666663</v>
      </c>
      <c r="R26" s="486">
        <v>826946.0199999999</v>
      </c>
      <c r="S26" s="351"/>
      <c r="T26" s="186">
        <v>826946.0199999999</v>
      </c>
      <c r="U26" s="340">
        <v>-262033.52000000048</v>
      </c>
      <c r="V26" s="178">
        <v>916309.91666666663</v>
      </c>
      <c r="W26" s="486">
        <v>784148.4</v>
      </c>
      <c r="X26" s="492"/>
      <c r="Y26" s="186">
        <v>784148.4</v>
      </c>
      <c r="Z26" s="178">
        <v>916309.91666666663</v>
      </c>
      <c r="AA26" s="486">
        <v>793281.18</v>
      </c>
      <c r="AB26" s="492"/>
      <c r="AC26" s="186">
        <v>793281.18</v>
      </c>
      <c r="AD26" s="340">
        <v>-255190.25333333318</v>
      </c>
      <c r="AE26" s="178">
        <v>916309.91666666663</v>
      </c>
      <c r="AF26" s="486">
        <v>810094.26000000013</v>
      </c>
      <c r="AG26" s="492"/>
      <c r="AH26" s="186">
        <v>810094.26000000013</v>
      </c>
      <c r="AI26" s="178">
        <v>916309.91666666663</v>
      </c>
      <c r="AJ26" s="486">
        <v>860073.44000000006</v>
      </c>
      <c r="AK26" s="492"/>
      <c r="AL26" s="186">
        <v>860073.44000000006</v>
      </c>
      <c r="AM26" s="340">
        <v>-162452.13333333307</v>
      </c>
      <c r="AN26" s="178">
        <v>916309.91666666663</v>
      </c>
      <c r="AO26" s="486">
        <v>0</v>
      </c>
      <c r="AP26" s="492"/>
      <c r="AQ26" s="186">
        <v>0</v>
      </c>
      <c r="AR26" s="178">
        <v>916309.91666666663</v>
      </c>
      <c r="AS26" s="486">
        <v>0</v>
      </c>
      <c r="AT26" s="492"/>
      <c r="AU26" s="186">
        <v>0</v>
      </c>
      <c r="AV26" s="178">
        <v>916309.91666666663</v>
      </c>
      <c r="AW26" s="486">
        <v>0</v>
      </c>
      <c r="AX26" s="492"/>
      <c r="AY26" s="186">
        <v>0</v>
      </c>
      <c r="AZ26" s="178">
        <v>916309.91666666663</v>
      </c>
      <c r="BA26" s="486">
        <v>0</v>
      </c>
      <c r="BB26" s="492"/>
      <c r="BC26" s="186">
        <v>0</v>
      </c>
      <c r="BD26" s="178">
        <v>916309.91666666663</v>
      </c>
      <c r="BE26" s="486">
        <v>0</v>
      </c>
      <c r="BF26" s="492"/>
      <c r="BG26" s="185">
        <v>0</v>
      </c>
      <c r="BH26" s="188">
        <v>0</v>
      </c>
      <c r="BI26" s="179">
        <v>0</v>
      </c>
      <c r="BJ26" s="473">
        <v>5734493.5100000007</v>
      </c>
      <c r="BK26" s="480">
        <v>5734493.5099999998</v>
      </c>
      <c r="BL26" s="481">
        <v>5734493.5099999998</v>
      </c>
      <c r="BM26" s="482">
        <f t="shared" si="2"/>
        <v>4581549.583333334</v>
      </c>
      <c r="BN26" s="140">
        <f t="shared" ref="BN26:BN31" si="6">SUM(BM26/G26)</f>
        <v>0.44411888762796331</v>
      </c>
    </row>
    <row r="27" spans="1:68" s="234" customFormat="1" ht="13.9" customHeight="1" thickBot="1" x14ac:dyDescent="0.25">
      <c r="A27" s="324" t="s">
        <v>210</v>
      </c>
      <c r="B27" s="158"/>
      <c r="C27" s="158">
        <v>1938303</v>
      </c>
      <c r="D27" s="158">
        <v>1938303</v>
      </c>
      <c r="E27" s="159">
        <v>1453726</v>
      </c>
      <c r="F27" s="160">
        <v>484577</v>
      </c>
      <c r="G27" s="160">
        <f t="shared" si="4"/>
        <v>1052234.18</v>
      </c>
      <c r="H27" s="497">
        <f t="shared" si="5"/>
        <v>1188901.8199999998</v>
      </c>
      <c r="I27" s="176">
        <v>157482</v>
      </c>
      <c r="J27" s="486">
        <v>33013</v>
      </c>
      <c r="K27" s="492"/>
      <c r="L27" s="186">
        <v>33013</v>
      </c>
      <c r="M27" s="178">
        <v>157482</v>
      </c>
      <c r="N27" s="486">
        <v>33013.01</v>
      </c>
      <c r="O27" s="492"/>
      <c r="P27" s="186">
        <v>33013.01</v>
      </c>
      <c r="Q27" s="178">
        <v>157482</v>
      </c>
      <c r="R27" s="486">
        <v>33013.01</v>
      </c>
      <c r="S27" s="351"/>
      <c r="T27" s="186">
        <v>33013.01</v>
      </c>
      <c r="U27" s="340">
        <v>-373406.98</v>
      </c>
      <c r="V27" s="178">
        <v>157482</v>
      </c>
      <c r="W27" s="486">
        <v>68345.149999999994</v>
      </c>
      <c r="X27" s="492"/>
      <c r="Y27" s="186">
        <v>68345.149999999994</v>
      </c>
      <c r="Z27" s="178">
        <v>157482</v>
      </c>
      <c r="AA27" s="486">
        <v>33013.01</v>
      </c>
      <c r="AB27" s="492"/>
      <c r="AC27" s="186">
        <v>33013.01</v>
      </c>
      <c r="AD27" s="340">
        <v>-213605.84</v>
      </c>
      <c r="AE27" s="178">
        <v>157482</v>
      </c>
      <c r="AF27" s="486">
        <v>34284.01</v>
      </c>
      <c r="AG27" s="492"/>
      <c r="AH27" s="186">
        <v>34284.01</v>
      </c>
      <c r="AI27" s="178">
        <v>157482</v>
      </c>
      <c r="AJ27" s="486">
        <v>30142.990000000005</v>
      </c>
      <c r="AK27" s="492"/>
      <c r="AL27" s="186">
        <v>30142.990000000005</v>
      </c>
      <c r="AM27" s="340">
        <v>-250537</v>
      </c>
      <c r="AN27" s="178">
        <v>157482</v>
      </c>
      <c r="AO27" s="486">
        <v>0</v>
      </c>
      <c r="AP27" s="492"/>
      <c r="AQ27" s="186">
        <v>0</v>
      </c>
      <c r="AR27" s="178">
        <v>157482</v>
      </c>
      <c r="AS27" s="486">
        <v>0</v>
      </c>
      <c r="AT27" s="492"/>
      <c r="AU27" s="186">
        <v>0</v>
      </c>
      <c r="AV27" s="178">
        <v>157482</v>
      </c>
      <c r="AW27" s="486">
        <v>0</v>
      </c>
      <c r="AX27" s="492"/>
      <c r="AY27" s="186">
        <v>0</v>
      </c>
      <c r="AZ27" s="178">
        <v>157482</v>
      </c>
      <c r="BA27" s="486">
        <v>0</v>
      </c>
      <c r="BB27" s="492"/>
      <c r="BC27" s="186">
        <v>0</v>
      </c>
      <c r="BD27" s="178">
        <v>157482</v>
      </c>
      <c r="BE27" s="486">
        <v>0</v>
      </c>
      <c r="BF27" s="492"/>
      <c r="BG27" s="185">
        <v>0</v>
      </c>
      <c r="BH27" s="188"/>
      <c r="BI27" s="179"/>
      <c r="BJ27" s="473">
        <v>264824.18000000005</v>
      </c>
      <c r="BK27" s="480">
        <v>264824.18000000005</v>
      </c>
      <c r="BL27" s="481">
        <v>264824.18000000005</v>
      </c>
      <c r="BM27" s="482">
        <f t="shared" si="2"/>
        <v>787409.99999999988</v>
      </c>
      <c r="BN27" s="140">
        <f t="shared" si="6"/>
        <v>0.74832201326134451</v>
      </c>
    </row>
    <row r="28" spans="1:68" s="234" customFormat="1" ht="13.9" customHeight="1" thickBot="1" x14ac:dyDescent="0.25">
      <c r="A28" s="12" t="s">
        <v>206</v>
      </c>
      <c r="B28" s="158"/>
      <c r="C28" s="158">
        <v>0</v>
      </c>
      <c r="D28" s="158">
        <v>0</v>
      </c>
      <c r="E28" s="159">
        <v>0</v>
      </c>
      <c r="F28" s="160">
        <v>0</v>
      </c>
      <c r="G28" s="160">
        <f t="shared" si="4"/>
        <v>0</v>
      </c>
      <c r="H28" s="497">
        <f t="shared" si="5"/>
        <v>0</v>
      </c>
      <c r="I28" s="176">
        <v>112138</v>
      </c>
      <c r="J28" s="486">
        <v>0</v>
      </c>
      <c r="K28" s="492"/>
      <c r="L28" s="186">
        <v>0</v>
      </c>
      <c r="M28" s="178">
        <v>0</v>
      </c>
      <c r="N28" s="486">
        <v>0</v>
      </c>
      <c r="O28" s="492"/>
      <c r="P28" s="186">
        <v>0</v>
      </c>
      <c r="Q28" s="178">
        <v>0</v>
      </c>
      <c r="R28" s="486">
        <v>0</v>
      </c>
      <c r="S28" s="351"/>
      <c r="T28" s="186">
        <v>0</v>
      </c>
      <c r="U28" s="340">
        <v>-112138</v>
      </c>
      <c r="V28" s="178">
        <v>0</v>
      </c>
      <c r="W28" s="486">
        <v>0</v>
      </c>
      <c r="X28" s="492"/>
      <c r="Y28" s="186">
        <v>0</v>
      </c>
      <c r="Z28" s="178">
        <v>0</v>
      </c>
      <c r="AA28" s="486">
        <v>0</v>
      </c>
      <c r="AB28" s="492"/>
      <c r="AC28" s="186">
        <v>0</v>
      </c>
      <c r="AD28" s="340">
        <v>0</v>
      </c>
      <c r="AE28" s="178">
        <v>0</v>
      </c>
      <c r="AF28" s="486">
        <v>0</v>
      </c>
      <c r="AG28" s="492"/>
      <c r="AH28" s="186">
        <v>0</v>
      </c>
      <c r="AI28" s="178">
        <v>0</v>
      </c>
      <c r="AJ28" s="486">
        <v>0</v>
      </c>
      <c r="AK28" s="492"/>
      <c r="AL28" s="186">
        <v>0</v>
      </c>
      <c r="AM28" s="340">
        <v>0</v>
      </c>
      <c r="AN28" s="178">
        <v>0</v>
      </c>
      <c r="AO28" s="486">
        <v>0</v>
      </c>
      <c r="AP28" s="492"/>
      <c r="AQ28" s="186">
        <v>0</v>
      </c>
      <c r="AR28" s="178">
        <v>0</v>
      </c>
      <c r="AS28" s="486">
        <v>0</v>
      </c>
      <c r="AT28" s="492"/>
      <c r="AU28" s="186">
        <v>0</v>
      </c>
      <c r="AV28" s="178">
        <v>0</v>
      </c>
      <c r="AW28" s="486">
        <v>0</v>
      </c>
      <c r="AX28" s="492"/>
      <c r="AY28" s="186">
        <v>0</v>
      </c>
      <c r="AZ28" s="178">
        <v>0</v>
      </c>
      <c r="BA28" s="486">
        <v>0</v>
      </c>
      <c r="BB28" s="492"/>
      <c r="BC28" s="186">
        <v>0</v>
      </c>
      <c r="BD28" s="178">
        <v>0</v>
      </c>
      <c r="BE28" s="486">
        <v>0</v>
      </c>
      <c r="BF28" s="492"/>
      <c r="BG28" s="185">
        <v>0</v>
      </c>
      <c r="BH28" s="189">
        <v>0</v>
      </c>
      <c r="BI28" s="167">
        <v>0</v>
      </c>
      <c r="BJ28" s="473">
        <v>0</v>
      </c>
      <c r="BK28" s="480">
        <v>0</v>
      </c>
      <c r="BL28" s="481">
        <v>0</v>
      </c>
      <c r="BM28" s="482">
        <f t="shared" si="2"/>
        <v>0</v>
      </c>
      <c r="BN28" s="140">
        <v>0</v>
      </c>
    </row>
    <row r="29" spans="1:68" s="234" customFormat="1" ht="13.9" customHeight="1" thickBot="1" x14ac:dyDescent="0.25">
      <c r="A29" s="12" t="s">
        <v>29</v>
      </c>
      <c r="B29" s="158"/>
      <c r="C29" s="158">
        <v>14572</v>
      </c>
      <c r="D29" s="158">
        <v>14572</v>
      </c>
      <c r="E29" s="159">
        <v>14572</v>
      </c>
      <c r="F29" s="160">
        <v>0</v>
      </c>
      <c r="G29" s="160">
        <f t="shared" si="4"/>
        <v>14572</v>
      </c>
      <c r="H29" s="497">
        <f t="shared" si="5"/>
        <v>0</v>
      </c>
      <c r="I29" s="176">
        <v>13957</v>
      </c>
      <c r="J29" s="486">
        <v>0</v>
      </c>
      <c r="K29" s="492"/>
      <c r="L29" s="186">
        <v>0</v>
      </c>
      <c r="M29" s="178">
        <v>0</v>
      </c>
      <c r="N29" s="486">
        <v>0</v>
      </c>
      <c r="O29" s="492"/>
      <c r="P29" s="186">
        <v>0</v>
      </c>
      <c r="Q29" s="178">
        <v>615</v>
      </c>
      <c r="R29" s="486">
        <v>14572</v>
      </c>
      <c r="S29" s="351">
        <v>3</v>
      </c>
      <c r="T29" s="186">
        <v>14572</v>
      </c>
      <c r="U29" s="340">
        <v>0</v>
      </c>
      <c r="V29" s="178">
        <v>0</v>
      </c>
      <c r="W29" s="486">
        <v>0</v>
      </c>
      <c r="X29" s="492"/>
      <c r="Y29" s="186">
        <v>0</v>
      </c>
      <c r="Z29" s="178">
        <v>0</v>
      </c>
      <c r="AA29" s="486">
        <v>0</v>
      </c>
      <c r="AB29" s="492"/>
      <c r="AC29" s="186">
        <v>0</v>
      </c>
      <c r="AD29" s="340">
        <v>0</v>
      </c>
      <c r="AE29" s="178">
        <v>0</v>
      </c>
      <c r="AF29" s="486">
        <v>0</v>
      </c>
      <c r="AG29" s="492"/>
      <c r="AH29" s="186">
        <v>0</v>
      </c>
      <c r="AI29" s="178">
        <v>0</v>
      </c>
      <c r="AJ29" s="486">
        <v>0</v>
      </c>
      <c r="AK29" s="492"/>
      <c r="AL29" s="186">
        <v>0</v>
      </c>
      <c r="AM29" s="340">
        <v>0</v>
      </c>
      <c r="AN29" s="178">
        <v>0</v>
      </c>
      <c r="AO29" s="486">
        <v>0</v>
      </c>
      <c r="AP29" s="492"/>
      <c r="AQ29" s="186">
        <v>0</v>
      </c>
      <c r="AR29" s="178">
        <v>0</v>
      </c>
      <c r="AS29" s="486">
        <v>0</v>
      </c>
      <c r="AT29" s="492"/>
      <c r="AU29" s="186">
        <v>0</v>
      </c>
      <c r="AV29" s="178">
        <v>0</v>
      </c>
      <c r="AW29" s="486">
        <v>0</v>
      </c>
      <c r="AX29" s="492"/>
      <c r="AY29" s="186">
        <v>0</v>
      </c>
      <c r="AZ29" s="178">
        <v>0</v>
      </c>
      <c r="BA29" s="486">
        <v>0</v>
      </c>
      <c r="BB29" s="492"/>
      <c r="BC29" s="186">
        <v>0</v>
      </c>
      <c r="BD29" s="178">
        <v>0</v>
      </c>
      <c r="BE29" s="486">
        <v>0</v>
      </c>
      <c r="BF29" s="492"/>
      <c r="BG29" s="185">
        <v>0</v>
      </c>
      <c r="BH29" s="189">
        <v>0</v>
      </c>
      <c r="BI29" s="167">
        <v>0</v>
      </c>
      <c r="BJ29" s="473">
        <v>14572</v>
      </c>
      <c r="BK29" s="480">
        <v>14572</v>
      </c>
      <c r="BL29" s="481">
        <v>14572</v>
      </c>
      <c r="BM29" s="482">
        <f t="shared" si="2"/>
        <v>0</v>
      </c>
      <c r="BN29" s="140">
        <f t="shared" si="6"/>
        <v>0</v>
      </c>
    </row>
    <row r="30" spans="1:68" s="234" customFormat="1" ht="13.9" customHeight="1" thickBot="1" x14ac:dyDescent="0.25">
      <c r="A30" s="12" t="s">
        <v>211</v>
      </c>
      <c r="B30" s="158"/>
      <c r="C30" s="158">
        <v>24081</v>
      </c>
      <c r="D30" s="158">
        <v>24081</v>
      </c>
      <c r="E30" s="159">
        <v>24081</v>
      </c>
      <c r="F30" s="160">
        <v>0</v>
      </c>
      <c r="G30" s="160">
        <f t="shared" si="4"/>
        <v>24081</v>
      </c>
      <c r="H30" s="497">
        <f t="shared" si="5"/>
        <v>6020.25</v>
      </c>
      <c r="I30" s="325">
        <v>6000</v>
      </c>
      <c r="J30" s="487">
        <v>0</v>
      </c>
      <c r="K30" s="493"/>
      <c r="L30" s="326">
        <v>0</v>
      </c>
      <c r="M30" s="327">
        <v>0</v>
      </c>
      <c r="N30" s="487">
        <v>0</v>
      </c>
      <c r="O30" s="493"/>
      <c r="P30" s="326">
        <v>0</v>
      </c>
      <c r="Q30" s="327">
        <v>0</v>
      </c>
      <c r="R30" s="487">
        <v>0</v>
      </c>
      <c r="S30" s="351"/>
      <c r="T30" s="326">
        <v>0</v>
      </c>
      <c r="U30" s="340">
        <v>-6000</v>
      </c>
      <c r="V30" s="327">
        <v>12040.5</v>
      </c>
      <c r="W30" s="487">
        <v>12040.5</v>
      </c>
      <c r="X30" s="493"/>
      <c r="Y30" s="326">
        <v>12040.5</v>
      </c>
      <c r="Z30" s="327">
        <v>0</v>
      </c>
      <c r="AA30" s="487">
        <v>0</v>
      </c>
      <c r="AB30" s="493"/>
      <c r="AC30" s="326">
        <v>0</v>
      </c>
      <c r="AD30" s="340">
        <v>0</v>
      </c>
      <c r="AE30" s="327">
        <v>0</v>
      </c>
      <c r="AF30" s="487">
        <v>0</v>
      </c>
      <c r="AG30" s="493"/>
      <c r="AH30" s="326">
        <v>0</v>
      </c>
      <c r="AI30" s="327">
        <v>6020.25</v>
      </c>
      <c r="AJ30" s="487">
        <v>6020.25</v>
      </c>
      <c r="AK30" s="493"/>
      <c r="AL30" s="326">
        <v>6020.25</v>
      </c>
      <c r="AM30" s="340">
        <v>0</v>
      </c>
      <c r="AN30" s="327">
        <v>0</v>
      </c>
      <c r="AO30" s="487">
        <v>0</v>
      </c>
      <c r="AP30" s="493"/>
      <c r="AQ30" s="326">
        <v>0</v>
      </c>
      <c r="AR30" s="327">
        <v>0</v>
      </c>
      <c r="AS30" s="487">
        <v>0</v>
      </c>
      <c r="AT30" s="493"/>
      <c r="AU30" s="326">
        <v>0</v>
      </c>
      <c r="AV30" s="327">
        <v>6020.25</v>
      </c>
      <c r="AW30" s="487">
        <v>0</v>
      </c>
      <c r="AX30" s="493"/>
      <c r="AY30" s="326">
        <v>0</v>
      </c>
      <c r="AZ30" s="327">
        <v>0</v>
      </c>
      <c r="BA30" s="487">
        <v>0</v>
      </c>
      <c r="BB30" s="493"/>
      <c r="BC30" s="326">
        <v>0</v>
      </c>
      <c r="BD30" s="327">
        <v>0</v>
      </c>
      <c r="BE30" s="487">
        <v>0</v>
      </c>
      <c r="BF30" s="493"/>
      <c r="BG30" s="328">
        <v>0</v>
      </c>
      <c r="BH30" s="188">
        <v>0</v>
      </c>
      <c r="BI30" s="179">
        <v>0</v>
      </c>
      <c r="BJ30" s="473">
        <v>18060.75</v>
      </c>
      <c r="BK30" s="480">
        <v>18060.75</v>
      </c>
      <c r="BL30" s="481">
        <v>18060.75</v>
      </c>
      <c r="BM30" s="482">
        <f t="shared" si="2"/>
        <v>6020.25</v>
      </c>
      <c r="BN30" s="140">
        <f t="shared" si="6"/>
        <v>0.25</v>
      </c>
    </row>
    <row r="31" spans="1:68" s="234" customFormat="1" ht="13.9" customHeight="1" thickBot="1" x14ac:dyDescent="0.25">
      <c r="A31" s="11" t="s">
        <v>212</v>
      </c>
      <c r="B31" s="161"/>
      <c r="C31" s="161">
        <v>3528</v>
      </c>
      <c r="D31" s="161">
        <v>3528</v>
      </c>
      <c r="E31" s="160">
        <v>3528</v>
      </c>
      <c r="F31" s="159"/>
      <c r="G31" s="159">
        <f t="shared" si="4"/>
        <v>3528</v>
      </c>
      <c r="H31" s="495">
        <f t="shared" si="5"/>
        <v>882</v>
      </c>
      <c r="I31" s="193">
        <v>880</v>
      </c>
      <c r="J31" s="488">
        <v>0</v>
      </c>
      <c r="K31" s="494"/>
      <c r="L31" s="194">
        <v>0</v>
      </c>
      <c r="M31" s="195">
        <v>0</v>
      </c>
      <c r="N31" s="488">
        <v>0</v>
      </c>
      <c r="O31" s="494"/>
      <c r="P31" s="194">
        <v>0</v>
      </c>
      <c r="Q31" s="195">
        <v>0</v>
      </c>
      <c r="R31" s="488">
        <v>0</v>
      </c>
      <c r="S31" s="490"/>
      <c r="T31" s="194">
        <v>0</v>
      </c>
      <c r="U31" s="340">
        <v>-880</v>
      </c>
      <c r="V31" s="195">
        <v>1764</v>
      </c>
      <c r="W31" s="488">
        <v>1764</v>
      </c>
      <c r="X31" s="494"/>
      <c r="Y31" s="194">
        <v>1764</v>
      </c>
      <c r="Z31" s="195">
        <v>0</v>
      </c>
      <c r="AA31" s="488">
        <v>0</v>
      </c>
      <c r="AB31" s="494"/>
      <c r="AC31" s="194">
        <v>0</v>
      </c>
      <c r="AD31" s="340">
        <v>0</v>
      </c>
      <c r="AE31" s="195">
        <v>0</v>
      </c>
      <c r="AF31" s="488">
        <v>0</v>
      </c>
      <c r="AG31" s="494"/>
      <c r="AH31" s="194">
        <v>0</v>
      </c>
      <c r="AI31" s="195">
        <v>882</v>
      </c>
      <c r="AJ31" s="488">
        <v>882</v>
      </c>
      <c r="AK31" s="494"/>
      <c r="AL31" s="194">
        <v>882</v>
      </c>
      <c r="AM31" s="340">
        <v>0</v>
      </c>
      <c r="AN31" s="195">
        <v>0</v>
      </c>
      <c r="AO31" s="488">
        <v>0</v>
      </c>
      <c r="AP31" s="494"/>
      <c r="AQ31" s="194">
        <v>0</v>
      </c>
      <c r="AR31" s="195">
        <v>0</v>
      </c>
      <c r="AS31" s="488">
        <v>0</v>
      </c>
      <c r="AT31" s="494"/>
      <c r="AU31" s="194">
        <v>0</v>
      </c>
      <c r="AV31" s="195">
        <v>882</v>
      </c>
      <c r="AW31" s="488">
        <v>0</v>
      </c>
      <c r="AX31" s="494"/>
      <c r="AY31" s="194">
        <v>0</v>
      </c>
      <c r="AZ31" s="195">
        <v>0</v>
      </c>
      <c r="BA31" s="488">
        <v>0</v>
      </c>
      <c r="BB31" s="494"/>
      <c r="BC31" s="194">
        <v>0</v>
      </c>
      <c r="BD31" s="195">
        <v>0</v>
      </c>
      <c r="BE31" s="488">
        <v>0</v>
      </c>
      <c r="BF31" s="494"/>
      <c r="BG31" s="196">
        <v>0</v>
      </c>
      <c r="BH31" s="188"/>
      <c r="BI31" s="179"/>
      <c r="BJ31" s="473">
        <v>2646</v>
      </c>
      <c r="BK31" s="477">
        <v>2646</v>
      </c>
      <c r="BL31" s="478">
        <v>2646</v>
      </c>
      <c r="BM31" s="479">
        <f t="shared" si="2"/>
        <v>882</v>
      </c>
      <c r="BN31" s="140">
        <f t="shared" si="6"/>
        <v>0.25</v>
      </c>
    </row>
    <row r="32" spans="1:68" s="234" customFormat="1" ht="15.75" thickBot="1" x14ac:dyDescent="0.25">
      <c r="A32" s="30" t="s">
        <v>2</v>
      </c>
      <c r="B32" s="13">
        <f t="shared" ref="B32:J32" si="7">SUM(B13,B25:B31)</f>
        <v>13130387</v>
      </c>
      <c r="C32" s="13">
        <f t="shared" si="7"/>
        <v>59192807.000000007</v>
      </c>
      <c r="D32" s="13">
        <f t="shared" si="7"/>
        <v>72323194</v>
      </c>
      <c r="E32" s="14">
        <f t="shared" si="7"/>
        <v>46914489</v>
      </c>
      <c r="F32" s="14">
        <f t="shared" si="7"/>
        <v>25408704.996666666</v>
      </c>
      <c r="G32" s="14">
        <f t="shared" si="7"/>
        <v>53789691.187047541</v>
      </c>
      <c r="H32" s="14">
        <f t="shared" si="7"/>
        <v>19210546.990000002</v>
      </c>
      <c r="I32" s="143">
        <f t="shared" si="7"/>
        <v>5838617.9800000004</v>
      </c>
      <c r="J32" s="144">
        <f t="shared" si="7"/>
        <v>3328370.06</v>
      </c>
      <c r="K32" s="145"/>
      <c r="L32" s="146">
        <f>SUM(L13,L25:L31)</f>
        <v>2218223.73</v>
      </c>
      <c r="M32" s="143">
        <f>SUM(M13,M25:M31)</f>
        <v>8041787.1037499998</v>
      </c>
      <c r="N32" s="144">
        <f>SUM(N13,N25:N31)</f>
        <v>4068003.6399999992</v>
      </c>
      <c r="O32" s="145"/>
      <c r="P32" s="146">
        <f>SUM(P13,P25:P31)</f>
        <v>1970981.0899999996</v>
      </c>
      <c r="Q32" s="143">
        <f>SUM(Q13,Q25:Q31)</f>
        <v>3714241.42</v>
      </c>
      <c r="R32" s="144">
        <f>SUM(R13,R25:R31)</f>
        <v>3102081.25</v>
      </c>
      <c r="S32" s="145"/>
      <c r="T32" s="146">
        <f>SUM(T13,T25:T31)</f>
        <v>5113688.5099999988</v>
      </c>
      <c r="U32" s="340">
        <f>SUM(U13,U25:U31)</f>
        <v>-7096191.5537500009</v>
      </c>
      <c r="V32" s="143">
        <f>SUM(V13,V25:V31)</f>
        <v>7393355.9619959956</v>
      </c>
      <c r="W32" s="144">
        <f>SUM(W13,W25:W31)</f>
        <v>6926073.7450000001</v>
      </c>
      <c r="X32" s="145"/>
      <c r="Y32" s="146">
        <f>SUM(Y13,Y25:Y31)</f>
        <v>5050404.5900000008</v>
      </c>
      <c r="Z32" s="143">
        <f>SUM(Z13,Z25:Z31)</f>
        <v>5766544.2805555565</v>
      </c>
      <c r="AA32" s="144">
        <f>SUM(AA13,AA25:AA31)</f>
        <v>1920038.155</v>
      </c>
      <c r="AB32" s="145"/>
      <c r="AC32" s="146">
        <f>SUM(AC13,AC25:AC31)</f>
        <v>3299870.79</v>
      </c>
      <c r="AD32" s="340">
        <f>SUM(AD13,AD25:AD31)</f>
        <v>-4313788.3425515508</v>
      </c>
      <c r="AE32" s="143">
        <f>SUM(AE13,AE25:AE31)</f>
        <v>3725902.4409523807</v>
      </c>
      <c r="AF32" s="144">
        <f>SUM(AF13,AF25:AF31)</f>
        <v>3263319.92</v>
      </c>
      <c r="AG32" s="145"/>
      <c r="AH32" s="146">
        <f>SUM(AH13,AH25:AH31)</f>
        <v>2599930.29</v>
      </c>
      <c r="AI32" s="143">
        <f>SUM(AI13,AI25:AI31)</f>
        <v>4485246.9253094876</v>
      </c>
      <c r="AJ32" s="144">
        <f>SUM(AJ13,AJ25:AJ31)</f>
        <v>5834182.6700000009</v>
      </c>
      <c r="AK32" s="145"/>
      <c r="AL32" s="146">
        <f>SUM(AL13,AL25:AL31)</f>
        <v>7450843.0099999998</v>
      </c>
      <c r="AM32" s="340">
        <f>SUM(AM13,AM25:AM31)</f>
        <v>884561.55873813177</v>
      </c>
      <c r="AN32" s="143">
        <f>SUM(AN13,AN25:AN31)</f>
        <v>5106053.4873333331</v>
      </c>
      <c r="AO32" s="144">
        <f>SUM(AO13,AO25:AO31)</f>
        <v>0</v>
      </c>
      <c r="AP32" s="145"/>
      <c r="AQ32" s="146">
        <f>SUM(AQ13,AQ25:AQ31)</f>
        <v>0</v>
      </c>
      <c r="AR32" s="143">
        <f>SUM(AR13,AR25:AR31)</f>
        <v>2839854.7473333334</v>
      </c>
      <c r="AS32" s="144">
        <f>SUM(AS13,AS25:AS31)</f>
        <v>0</v>
      </c>
      <c r="AT32" s="145"/>
      <c r="AU32" s="146">
        <f>SUM(AU13,AU25:AU31)</f>
        <v>0</v>
      </c>
      <c r="AV32" s="143">
        <f>SUM(AV13,AV25:AV31)</f>
        <v>3677526.435023773</v>
      </c>
      <c r="AW32" s="144">
        <f>SUM(AW13,AW25:AW31)</f>
        <v>0</v>
      </c>
      <c r="AX32" s="145"/>
      <c r="AY32" s="146">
        <f>SUM(AY13,AY25:AY31)</f>
        <v>0</v>
      </c>
      <c r="AZ32" s="143">
        <f>SUM(AZ13,AZ25:AZ31)</f>
        <v>6952652.5573333334</v>
      </c>
      <c r="BA32" s="144">
        <f>SUM(BA13,BA25:BA31)</f>
        <v>0</v>
      </c>
      <c r="BB32" s="145"/>
      <c r="BC32" s="146">
        <f>SUM(BC13,BC25:BC31)</f>
        <v>0</v>
      </c>
      <c r="BD32" s="143">
        <f>SUM(BD13,BD25:BD31)</f>
        <v>6773326.1850237744</v>
      </c>
      <c r="BE32" s="144">
        <f>SUM(BE13,BE25:BE31)</f>
        <v>0</v>
      </c>
      <c r="BF32" s="145"/>
      <c r="BG32" s="146">
        <f t="shared" ref="BG32:BM32" si="8">SUM(BG13,BG25:BG31)</f>
        <v>0</v>
      </c>
      <c r="BH32" s="59" t="e">
        <f t="shared" si="8"/>
        <v>#REF!</v>
      </c>
      <c r="BI32" s="33" t="e">
        <f t="shared" si="8"/>
        <v>#REF!</v>
      </c>
      <c r="BJ32" s="39">
        <f t="shared" si="8"/>
        <v>28440277.775000002</v>
      </c>
      <c r="BK32" s="42">
        <f t="shared" si="8"/>
        <v>28440277.774999999</v>
      </c>
      <c r="BL32" s="38">
        <f t="shared" si="8"/>
        <v>27703942.009999998</v>
      </c>
      <c r="BM32" s="40">
        <f t="shared" si="8"/>
        <v>25349413.41204755</v>
      </c>
      <c r="BN32" s="141">
        <v>1</v>
      </c>
    </row>
    <row r="33" spans="1:74" ht="15" thickBot="1" x14ac:dyDescent="0.25">
      <c r="A33" s="247"/>
      <c r="B33" s="215"/>
      <c r="C33" s="215"/>
      <c r="D33" s="215"/>
      <c r="E33" s="215"/>
      <c r="F33" s="215"/>
      <c r="G33" s="215"/>
      <c r="H33" s="215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199"/>
      <c r="Y33" s="199"/>
      <c r="Z33" s="199"/>
      <c r="AA33" s="199"/>
      <c r="AB33" s="200"/>
      <c r="AC33" s="199"/>
      <c r="AD33" s="199"/>
      <c r="AE33" s="199"/>
      <c r="AF33" s="199"/>
      <c r="AG33" s="200"/>
      <c r="AH33" s="199"/>
      <c r="AI33" s="199"/>
      <c r="AJ33" s="199"/>
      <c r="AK33" s="200"/>
      <c r="AL33" s="199"/>
      <c r="AM33" s="363"/>
      <c r="AN33" s="199"/>
      <c r="AO33" s="199"/>
      <c r="AP33" s="200"/>
      <c r="AQ33" s="199"/>
      <c r="AR33" s="199"/>
      <c r="AS33" s="199"/>
      <c r="AT33" s="200"/>
      <c r="AU33" s="199"/>
      <c r="AV33" s="199"/>
      <c r="AW33" s="199"/>
      <c r="AX33" s="199"/>
      <c r="AY33" s="199"/>
      <c r="AZ33" s="199"/>
      <c r="BA33" s="199"/>
      <c r="BB33" s="199"/>
      <c r="BC33" s="199"/>
      <c r="BD33" s="199"/>
      <c r="BE33" s="199"/>
      <c r="BF33" s="199"/>
      <c r="BG33" s="199"/>
      <c r="BH33" s="199"/>
      <c r="BI33" s="199"/>
      <c r="BJ33" s="215"/>
      <c r="BK33" s="215"/>
      <c r="BL33" s="215"/>
      <c r="BP33" s="234"/>
      <c r="BQ33" s="234"/>
      <c r="BR33" s="234"/>
      <c r="BS33" s="234"/>
      <c r="BT33" s="234"/>
      <c r="BU33" s="234"/>
      <c r="BV33" s="234"/>
    </row>
    <row r="34" spans="1:74" x14ac:dyDescent="0.2">
      <c r="A34" s="247"/>
      <c r="B34" s="215"/>
      <c r="C34" s="215"/>
      <c r="D34" s="215"/>
      <c r="E34" s="215"/>
      <c r="F34" s="215"/>
      <c r="G34" s="215"/>
      <c r="H34" s="215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200"/>
      <c r="AC34" s="199"/>
      <c r="AD34" s="199"/>
      <c r="AE34" s="199"/>
      <c r="AF34" s="199"/>
      <c r="AG34" s="200"/>
      <c r="AH34" s="199"/>
      <c r="AI34" s="199"/>
      <c r="AJ34" s="199"/>
      <c r="AK34" s="200"/>
      <c r="AL34" s="199"/>
      <c r="AM34" s="363"/>
      <c r="AN34" s="199"/>
      <c r="AO34" s="199"/>
      <c r="AP34" s="200"/>
      <c r="AQ34" s="199"/>
      <c r="AR34" s="199"/>
      <c r="AS34" s="199"/>
      <c r="AT34" s="200"/>
      <c r="AU34" s="199"/>
      <c r="AV34" s="199"/>
      <c r="AW34" s="199"/>
      <c r="AX34" s="199"/>
      <c r="AY34" s="199"/>
      <c r="AZ34" s="199"/>
      <c r="BA34" s="199"/>
      <c r="BB34" s="199"/>
      <c r="BC34" s="199"/>
      <c r="BD34" s="199"/>
      <c r="BE34" s="199"/>
      <c r="BF34" s="199"/>
      <c r="BG34" s="199"/>
      <c r="BH34" s="199"/>
      <c r="BI34" s="199"/>
      <c r="BJ34" s="215"/>
      <c r="BK34" s="215"/>
      <c r="BL34" s="215"/>
    </row>
    <row r="35" spans="1:74" ht="15" thickBot="1" x14ac:dyDescent="0.25">
      <c r="A35" s="29" t="s">
        <v>30</v>
      </c>
      <c r="B35" s="246"/>
      <c r="C35" s="246"/>
      <c r="D35" s="246"/>
      <c r="E35" s="246"/>
      <c r="F35" s="246"/>
      <c r="G35" s="245"/>
      <c r="H35" s="245"/>
      <c r="I35" s="243">
        <f>I32</f>
        <v>5838617.9800000004</v>
      </c>
      <c r="J35" s="243">
        <f>J32</f>
        <v>3328370.06</v>
      </c>
      <c r="K35" s="243"/>
      <c r="L35" s="243">
        <f>L32</f>
        <v>2218223.73</v>
      </c>
      <c r="M35" s="243">
        <f>I35+M32</f>
        <v>13880405.08375</v>
      </c>
      <c r="N35" s="243">
        <f>J35+N32</f>
        <v>7396373.6999999993</v>
      </c>
      <c r="O35" s="243"/>
      <c r="P35" s="243">
        <f>L35+P32</f>
        <v>4189204.8199999994</v>
      </c>
      <c r="Q35" s="243">
        <f>M35+Q32</f>
        <v>17594646.50375</v>
      </c>
      <c r="R35" s="243">
        <f>N35+R32</f>
        <v>10498454.949999999</v>
      </c>
      <c r="S35" s="243"/>
      <c r="T35" s="243">
        <f>P35+T32</f>
        <v>9302893.3299999982</v>
      </c>
      <c r="U35" s="243">
        <f>Q35+U32</f>
        <v>10498454.949999999</v>
      </c>
      <c r="V35" s="243">
        <f>U35+V32</f>
        <v>17891810.911995996</v>
      </c>
      <c r="W35" s="243">
        <f>R35+W32</f>
        <v>17424528.695</v>
      </c>
      <c r="X35" s="243"/>
      <c r="Y35" s="243">
        <f>T35+Y32</f>
        <v>14353297.919999998</v>
      </c>
      <c r="Z35" s="243">
        <f>V35+Z32</f>
        <v>23658355.192551553</v>
      </c>
      <c r="AA35" s="243">
        <f>W35+AA32</f>
        <v>19344566.850000001</v>
      </c>
      <c r="AB35" s="244"/>
      <c r="AC35" s="243">
        <f>Y35+AC32</f>
        <v>17653168.709999997</v>
      </c>
      <c r="AD35" s="243">
        <f>Z35+AD32</f>
        <v>19344566.850000001</v>
      </c>
      <c r="AE35" s="243">
        <f>AD35+AE32</f>
        <v>23070469.290952381</v>
      </c>
      <c r="AF35" s="243">
        <f>AA35+AF32</f>
        <v>22607886.770000003</v>
      </c>
      <c r="AG35" s="244"/>
      <c r="AH35" s="243">
        <f>AC35+AH32</f>
        <v>20253098.999999996</v>
      </c>
      <c r="AI35" s="243">
        <f>+AE35+AI32</f>
        <v>27555716.216261867</v>
      </c>
      <c r="AJ35" s="243">
        <f>AF35+AJ32</f>
        <v>28442069.440000005</v>
      </c>
      <c r="AK35" s="244"/>
      <c r="AL35" s="243">
        <f>AH35+AL32</f>
        <v>27703942.009999998</v>
      </c>
      <c r="AM35" s="503">
        <f>AI35+AM32</f>
        <v>28440277.774999999</v>
      </c>
      <c r="AN35" s="243">
        <f>AM35+AN32</f>
        <v>33546331.262333333</v>
      </c>
      <c r="AO35" s="243">
        <f>AJ35+AO32</f>
        <v>28442069.440000005</v>
      </c>
      <c r="AP35" s="244"/>
      <c r="AQ35" s="243">
        <f>AL35+AQ32</f>
        <v>27703942.009999998</v>
      </c>
      <c r="AR35" s="243">
        <f>AN35+AR32</f>
        <v>36386186.009666666</v>
      </c>
      <c r="AS35" s="243">
        <f>AO35+AS32</f>
        <v>28442069.440000005</v>
      </c>
      <c r="AT35" s="244"/>
      <c r="AU35" s="243">
        <f>AQ35+AU32</f>
        <v>27703942.009999998</v>
      </c>
      <c r="AV35" s="243">
        <f>AR35+AV32</f>
        <v>40063712.444690436</v>
      </c>
      <c r="AW35" s="243">
        <f>AS35+AW32</f>
        <v>28442069.440000005</v>
      </c>
      <c r="AX35" s="243"/>
      <c r="AY35" s="243">
        <f>AU35+AY32</f>
        <v>27703942.009999998</v>
      </c>
      <c r="AZ35" s="243">
        <f>AV35+AZ32</f>
        <v>47016365.002023771</v>
      </c>
      <c r="BA35" s="243">
        <f>AW35+BA32</f>
        <v>28442069.440000005</v>
      </c>
      <c r="BB35" s="243"/>
      <c r="BC35" s="243">
        <f>AY35+BC32</f>
        <v>27703942.009999998</v>
      </c>
      <c r="BD35" s="243">
        <f>AZ35+BD32</f>
        <v>53789691.187047549</v>
      </c>
      <c r="BE35" s="243">
        <f>BA35+BE32</f>
        <v>28442069.440000005</v>
      </c>
      <c r="BF35" s="243"/>
      <c r="BG35" s="243">
        <f>BC35+BG32</f>
        <v>27703942.009999998</v>
      </c>
      <c r="BH35" s="243"/>
      <c r="BI35" s="243" t="e">
        <f>BG35+BI32</f>
        <v>#REF!</v>
      </c>
      <c r="BK35" s="215"/>
      <c r="BL35" s="236" t="s">
        <v>185</v>
      </c>
      <c r="BN35" s="235">
        <f>BK32/BJ32</f>
        <v>0.99999999999999989</v>
      </c>
    </row>
    <row r="36" spans="1:74" s="234" customFormat="1" ht="15" thickTop="1" x14ac:dyDescent="0.2">
      <c r="A36" s="28" t="s">
        <v>31</v>
      </c>
      <c r="B36" s="239"/>
      <c r="C36" s="239"/>
      <c r="D36" s="239"/>
      <c r="E36" s="239"/>
      <c r="F36" s="239"/>
      <c r="G36" s="239"/>
      <c r="H36" s="239"/>
      <c r="I36" s="550">
        <f>J32/I32</f>
        <v>0.57006128357793329</v>
      </c>
      <c r="J36" s="551"/>
      <c r="K36" s="551"/>
      <c r="L36" s="552"/>
      <c r="M36" s="550">
        <f>N32/M32</f>
        <v>0.50585816156498742</v>
      </c>
      <c r="N36" s="551"/>
      <c r="O36" s="551"/>
      <c r="P36" s="552"/>
      <c r="Q36" s="550">
        <f>R32/Q32</f>
        <v>0.83518568106431812</v>
      </c>
      <c r="R36" s="551"/>
      <c r="S36" s="551"/>
      <c r="T36" s="552"/>
      <c r="U36" s="336"/>
      <c r="V36" s="550">
        <f>W32/V32</f>
        <v>0.93679700809781619</v>
      </c>
      <c r="W36" s="551"/>
      <c r="X36" s="551"/>
      <c r="Y36" s="552"/>
      <c r="Z36" s="550">
        <f>AA32/Z32</f>
        <v>0.33296165980624726</v>
      </c>
      <c r="AA36" s="551"/>
      <c r="AB36" s="551"/>
      <c r="AC36" s="552"/>
      <c r="AD36" s="352"/>
      <c r="AE36" s="550">
        <f>AF32/AE32</f>
        <v>0.87584685098890036</v>
      </c>
      <c r="AF36" s="551"/>
      <c r="AG36" s="551"/>
      <c r="AH36" s="552"/>
      <c r="AI36" s="553">
        <f>AJ32/AI32</f>
        <v>1.3007494943207469</v>
      </c>
      <c r="AJ36" s="554"/>
      <c r="AK36" s="554"/>
      <c r="AL36" s="555"/>
      <c r="AM36" s="504"/>
      <c r="AN36" s="553">
        <f>AO32/AN32</f>
        <v>0</v>
      </c>
      <c r="AO36" s="554"/>
      <c r="AP36" s="554"/>
      <c r="AQ36" s="555"/>
      <c r="AR36" s="553">
        <f>AS32/AR32</f>
        <v>0</v>
      </c>
      <c r="AS36" s="554"/>
      <c r="AT36" s="554"/>
      <c r="AU36" s="555"/>
      <c r="AV36" s="553">
        <f>AW32/AV32</f>
        <v>0</v>
      </c>
      <c r="AW36" s="554"/>
      <c r="AX36" s="554"/>
      <c r="AY36" s="555"/>
      <c r="AZ36" s="553">
        <f>BA32/AZ32</f>
        <v>0</v>
      </c>
      <c r="BA36" s="554"/>
      <c r="BB36" s="554"/>
      <c r="BC36" s="555"/>
      <c r="BD36" s="553">
        <f>BE32/BD32</f>
        <v>0</v>
      </c>
      <c r="BE36" s="554"/>
      <c r="BF36" s="554"/>
      <c r="BG36" s="555"/>
      <c r="BH36" s="242"/>
      <c r="BI36" s="240"/>
      <c r="BK36" s="227"/>
      <c r="BL36" s="236" t="s">
        <v>184</v>
      </c>
      <c r="BM36" s="227"/>
      <c r="BN36" s="235">
        <f>BL32/BJ32</f>
        <v>0.97410940319129835</v>
      </c>
    </row>
    <row r="37" spans="1:74" s="234" customFormat="1" x14ac:dyDescent="0.2">
      <c r="A37" s="16" t="s">
        <v>32</v>
      </c>
      <c r="B37" s="239"/>
      <c r="C37" s="239"/>
      <c r="D37" s="239"/>
      <c r="E37" s="239"/>
      <c r="F37" s="239"/>
      <c r="G37" s="239"/>
      <c r="H37" s="239"/>
      <c r="I37" s="560">
        <f>J32/I32-1</f>
        <v>-0.42993871642206671</v>
      </c>
      <c r="J37" s="561"/>
      <c r="K37" s="561"/>
      <c r="L37" s="562"/>
      <c r="M37" s="560">
        <f>N32/M32-1</f>
        <v>-0.49414183843501258</v>
      </c>
      <c r="N37" s="561"/>
      <c r="O37" s="561"/>
      <c r="P37" s="562"/>
      <c r="Q37" s="560">
        <f>R32/Q32-1</f>
        <v>-0.16481431893568188</v>
      </c>
      <c r="R37" s="561"/>
      <c r="S37" s="561"/>
      <c r="T37" s="562"/>
      <c r="U37" s="337"/>
      <c r="V37" s="560">
        <f>W32/V32-1</f>
        <v>-6.3202991902183814E-2</v>
      </c>
      <c r="W37" s="561"/>
      <c r="X37" s="561"/>
      <c r="Y37" s="562"/>
      <c r="Z37" s="560">
        <f>AA32/Z32-1</f>
        <v>-0.66703834019375274</v>
      </c>
      <c r="AA37" s="561"/>
      <c r="AB37" s="561"/>
      <c r="AC37" s="562"/>
      <c r="AD37" s="353"/>
      <c r="AE37" s="560">
        <f>AF32/AE32-1</f>
        <v>-0.12415314901109964</v>
      </c>
      <c r="AF37" s="561"/>
      <c r="AG37" s="561"/>
      <c r="AH37" s="562"/>
      <c r="AI37" s="560">
        <f>AJ32/AI32-1</f>
        <v>0.30074949432074694</v>
      </c>
      <c r="AJ37" s="561"/>
      <c r="AK37" s="561"/>
      <c r="AL37" s="562"/>
      <c r="AM37" s="505"/>
      <c r="AN37" s="560">
        <f>AO32/AN32-1</f>
        <v>-1</v>
      </c>
      <c r="AO37" s="561"/>
      <c r="AP37" s="561"/>
      <c r="AQ37" s="562"/>
      <c r="AR37" s="560">
        <f>AS32/AR32-1</f>
        <v>-1</v>
      </c>
      <c r="AS37" s="561"/>
      <c r="AT37" s="561"/>
      <c r="AU37" s="562"/>
      <c r="AV37" s="560">
        <f>AW32/AV32-1</f>
        <v>-1</v>
      </c>
      <c r="AW37" s="561"/>
      <c r="AX37" s="561"/>
      <c r="AY37" s="562"/>
      <c r="AZ37" s="560">
        <f>BA32/AZ32-1</f>
        <v>-1</v>
      </c>
      <c r="BA37" s="561"/>
      <c r="BB37" s="561"/>
      <c r="BC37" s="562"/>
      <c r="BD37" s="560">
        <f>BE32/BD32-1</f>
        <v>-1</v>
      </c>
      <c r="BE37" s="561"/>
      <c r="BF37" s="561"/>
      <c r="BG37" s="562"/>
      <c r="BH37" s="241"/>
      <c r="BI37" s="240"/>
      <c r="BK37" s="227"/>
      <c r="BL37" s="236"/>
      <c r="BM37" s="227"/>
      <c r="BN37" s="235"/>
    </row>
    <row r="38" spans="1:74" s="234" customFormat="1" x14ac:dyDescent="0.2">
      <c r="A38" s="15" t="s">
        <v>33</v>
      </c>
      <c r="B38" s="239"/>
      <c r="C38" s="239"/>
      <c r="D38" s="239"/>
      <c r="E38" s="239"/>
      <c r="F38" s="239"/>
      <c r="G38" s="239"/>
      <c r="H38" s="239"/>
      <c r="I38" s="539">
        <f>J32/I32</f>
        <v>0.57006128357793329</v>
      </c>
      <c r="J38" s="540"/>
      <c r="K38" s="540"/>
      <c r="L38" s="541"/>
      <c r="M38" s="539">
        <f>N35/M35</f>
        <v>0.53286439807574826</v>
      </c>
      <c r="N38" s="540"/>
      <c r="O38" s="540"/>
      <c r="P38" s="541"/>
      <c r="Q38" s="539">
        <f>R35/Q35</f>
        <v>0.59668461925406868</v>
      </c>
      <c r="R38" s="540"/>
      <c r="S38" s="540"/>
      <c r="T38" s="541"/>
      <c r="U38" s="338"/>
      <c r="V38" s="539">
        <f>W35/V35</f>
        <v>0.97388289987556853</v>
      </c>
      <c r="W38" s="540"/>
      <c r="X38" s="540"/>
      <c r="Y38" s="541"/>
      <c r="Z38" s="539">
        <f>AA35/Z35</f>
        <v>0.81766321845105794</v>
      </c>
      <c r="AA38" s="540"/>
      <c r="AB38" s="540"/>
      <c r="AC38" s="541"/>
      <c r="AD38" s="354"/>
      <c r="AE38" s="539">
        <f>AF35/AE35</f>
        <v>0.97994914992328352</v>
      </c>
      <c r="AF38" s="540"/>
      <c r="AG38" s="540"/>
      <c r="AH38" s="541"/>
      <c r="AI38" s="539">
        <f>AJ35/AI35</f>
        <v>1.0321658568691117</v>
      </c>
      <c r="AJ38" s="540"/>
      <c r="AK38" s="540"/>
      <c r="AL38" s="541"/>
      <c r="AM38" s="506"/>
      <c r="AN38" s="563">
        <f>AO35/AN35</f>
        <v>0.84784441009605949</v>
      </c>
      <c r="AO38" s="563"/>
      <c r="AP38" s="563"/>
      <c r="AQ38" s="563"/>
      <c r="AR38" s="563">
        <f>AS35/AR35</f>
        <v>0.78167218274660166</v>
      </c>
      <c r="AS38" s="563"/>
      <c r="AT38" s="563"/>
      <c r="AU38" s="563"/>
      <c r="AV38" s="563">
        <f>AW35/AV35</f>
        <v>0.70992096599298993</v>
      </c>
      <c r="AW38" s="563"/>
      <c r="AX38" s="563"/>
      <c r="AY38" s="563"/>
      <c r="AZ38" s="563">
        <f>BA35/AZ35</f>
        <v>0.60493977870845062</v>
      </c>
      <c r="BA38" s="563"/>
      <c r="BB38" s="563"/>
      <c r="BC38" s="563"/>
      <c r="BD38" s="563">
        <f>BE35/BD35</f>
        <v>0.52876431919075229</v>
      </c>
      <c r="BE38" s="563"/>
      <c r="BF38" s="563"/>
      <c r="BG38" s="563"/>
      <c r="BH38" s="242"/>
      <c r="BI38" s="240"/>
      <c r="BK38" s="227"/>
      <c r="BL38" s="236" t="s">
        <v>183</v>
      </c>
      <c r="BM38" s="227"/>
      <c r="BN38" s="235">
        <f>E32/D32</f>
        <v>0.64867833409016751</v>
      </c>
    </row>
    <row r="39" spans="1:74" s="234" customFormat="1" x14ac:dyDescent="0.2">
      <c r="A39" s="16" t="s">
        <v>34</v>
      </c>
      <c r="B39" s="239"/>
      <c r="C39" s="239"/>
      <c r="D39" s="239"/>
      <c r="E39" s="239"/>
      <c r="F39" s="239"/>
      <c r="G39" s="239"/>
      <c r="H39" s="239"/>
      <c r="I39" s="560">
        <f>J32/I32-1</f>
        <v>-0.42993871642206671</v>
      </c>
      <c r="J39" s="561"/>
      <c r="K39" s="561"/>
      <c r="L39" s="562"/>
      <c r="M39" s="560">
        <f>N35/M35-1</f>
        <v>-0.46713560192425174</v>
      </c>
      <c r="N39" s="561"/>
      <c r="O39" s="561"/>
      <c r="P39" s="562"/>
      <c r="Q39" s="560">
        <f>R35/Q35-1</f>
        <v>-0.40331538074593132</v>
      </c>
      <c r="R39" s="561"/>
      <c r="S39" s="561"/>
      <c r="T39" s="562"/>
      <c r="U39" s="337"/>
      <c r="V39" s="560">
        <f>W35/V35-1</f>
        <v>-2.6117100124431469E-2</v>
      </c>
      <c r="W39" s="561"/>
      <c r="X39" s="561"/>
      <c r="Y39" s="562"/>
      <c r="Z39" s="560">
        <f>AA35/Z35-1</f>
        <v>-0.18233678154894206</v>
      </c>
      <c r="AA39" s="561"/>
      <c r="AB39" s="561"/>
      <c r="AC39" s="562"/>
      <c r="AD39" s="353"/>
      <c r="AE39" s="560">
        <f>AF35/AE35-1</f>
        <v>-2.0050850076716475E-2</v>
      </c>
      <c r="AF39" s="561"/>
      <c r="AG39" s="561"/>
      <c r="AH39" s="562"/>
      <c r="AI39" s="560">
        <f>AJ35/AI35-1</f>
        <v>3.2165856869111664E-2</v>
      </c>
      <c r="AJ39" s="561"/>
      <c r="AK39" s="561"/>
      <c r="AL39" s="562"/>
      <c r="AM39" s="505"/>
      <c r="AN39" s="560">
        <f>AO35/AN35-1</f>
        <v>-0.15215558990394051</v>
      </c>
      <c r="AO39" s="561"/>
      <c r="AP39" s="561"/>
      <c r="AQ39" s="562"/>
      <c r="AR39" s="560">
        <f>AS35/AR35-1</f>
        <v>-0.21832781725339834</v>
      </c>
      <c r="AS39" s="561"/>
      <c r="AT39" s="561"/>
      <c r="AU39" s="562"/>
      <c r="AV39" s="560">
        <f>AW35/AV35-1</f>
        <v>-0.29007903400701007</v>
      </c>
      <c r="AW39" s="561"/>
      <c r="AX39" s="561"/>
      <c r="AY39" s="562"/>
      <c r="AZ39" s="560">
        <f>BA35/AZ35-1</f>
        <v>-0.39506022129154938</v>
      </c>
      <c r="BA39" s="561"/>
      <c r="BB39" s="561"/>
      <c r="BC39" s="562"/>
      <c r="BD39" s="560">
        <f>BE35/BD35-1</f>
        <v>-0.47123568080924771</v>
      </c>
      <c r="BE39" s="561"/>
      <c r="BF39" s="561"/>
      <c r="BG39" s="562"/>
      <c r="BH39" s="241"/>
      <c r="BI39" s="240"/>
      <c r="BK39" s="227"/>
      <c r="BL39" s="236"/>
      <c r="BM39" s="227"/>
      <c r="BN39" s="235"/>
    </row>
    <row r="40" spans="1:74" s="234" customFormat="1" x14ac:dyDescent="0.2">
      <c r="A40" s="238"/>
      <c r="B40" s="227"/>
      <c r="C40" s="227"/>
      <c r="D40" s="227"/>
      <c r="E40" s="227"/>
      <c r="F40" s="227"/>
      <c r="G40" s="227"/>
      <c r="H40" s="227"/>
      <c r="AB40" s="237"/>
      <c r="AG40" s="237"/>
      <c r="AK40" s="237"/>
      <c r="AM40" s="507"/>
      <c r="AP40" s="237"/>
      <c r="AT40" s="237"/>
      <c r="BK40" s="227"/>
      <c r="BL40" s="236" t="s">
        <v>182</v>
      </c>
      <c r="BM40" s="214"/>
      <c r="BN40" s="235">
        <f>BL32/E32</f>
        <v>0.59051995663855572</v>
      </c>
    </row>
    <row r="41" spans="1:74" x14ac:dyDescent="0.2">
      <c r="G41" s="215"/>
      <c r="H41" s="215"/>
      <c r="Z41" s="199"/>
      <c r="BJ41" s="215"/>
      <c r="BK41" s="215"/>
    </row>
    <row r="42" spans="1:74" s="198" customFormat="1" x14ac:dyDescent="0.2">
      <c r="A42" s="233" t="s">
        <v>181</v>
      </c>
      <c r="B42" s="232" t="str">
        <f>IF(B32='[1]ALRR Reconcile'!E147, "Yes", "No")</f>
        <v>No</v>
      </c>
      <c r="C42" s="232"/>
      <c r="D42" s="232" t="str">
        <f>IF(D32='[1]ALRR Reconcile'!E148, "Yes", "No")</f>
        <v>No</v>
      </c>
      <c r="E42" s="232" t="str">
        <f>IF(E32='[1]ALRR Reconcile'!H148, "Yes", "No")</f>
        <v>No</v>
      </c>
      <c r="F42" s="232" t="str">
        <f>IF(F32='[1]ALRR Reconcile'!F148, "Yes", "No")</f>
        <v>No</v>
      </c>
      <c r="G42" s="229"/>
      <c r="H42" s="229"/>
      <c r="I42" s="231"/>
      <c r="J42" s="231"/>
      <c r="K42" s="231"/>
      <c r="L42" s="230" t="str">
        <f>IF(L35='[1]ALRR Reconcile'!$J$147,"Yes","No")</f>
        <v>No</v>
      </c>
      <c r="M42" s="231"/>
      <c r="N42" s="231"/>
      <c r="O42" s="231"/>
      <c r="P42" s="230" t="str">
        <f>IF(P35='[1]ALRR Reconcile'!$J$147,"Yes","No")</f>
        <v>No</v>
      </c>
      <c r="Q42" s="231"/>
      <c r="R42" s="231"/>
      <c r="S42" s="231"/>
      <c r="T42" s="230" t="str">
        <f>IF(T35='[1]ALRR Reconcile'!$J$147,"Yes","No")</f>
        <v>No</v>
      </c>
      <c r="U42" s="339"/>
      <c r="V42" s="231"/>
      <c r="W42" s="231"/>
      <c r="X42" s="231"/>
      <c r="Y42" s="230" t="str">
        <f>IF(Y35='[1]ALRR Reconcile'!$J$147,"Yes","No")</f>
        <v>No</v>
      </c>
      <c r="Z42" s="231"/>
      <c r="AA42" s="231"/>
      <c r="AB42" s="231"/>
      <c r="AC42" s="230" t="str">
        <f>IF(AC35='[1]ALRR Reconcile'!$J$147,"Yes","No")</f>
        <v>No</v>
      </c>
      <c r="AD42" s="339"/>
      <c r="AE42" s="231"/>
      <c r="AF42" s="231"/>
      <c r="AG42" s="231"/>
      <c r="AH42" s="230" t="str">
        <f>IF(AH35='[1]ALRR Reconcile'!$J$147,"Yes","No")</f>
        <v>No</v>
      </c>
      <c r="AI42" s="231"/>
      <c r="AJ42" s="231"/>
      <c r="AK42" s="231"/>
      <c r="AL42" s="230" t="str">
        <f>IF(AL35='[1]ALRR Reconcile'!$J$147,"Yes","No")</f>
        <v>No</v>
      </c>
      <c r="AM42" s="508"/>
      <c r="AN42" s="231"/>
      <c r="AO42" s="231"/>
      <c r="AP42" s="231"/>
      <c r="AQ42" s="230" t="str">
        <f>IF(AQ35='[1]ALRR Reconcile'!$J$147,"Yes","No")</f>
        <v>No</v>
      </c>
      <c r="AR42" s="231"/>
      <c r="AS42" s="231"/>
      <c r="AT42" s="231"/>
      <c r="AU42" s="230" t="str">
        <f>IF(AU35='[1]ALRR Reconcile'!$J$147,"Yes","No")</f>
        <v>No</v>
      </c>
      <c r="AV42" s="231"/>
      <c r="AW42" s="231"/>
      <c r="AX42" s="231"/>
      <c r="AY42" s="230" t="str">
        <f>IF(AY35='[1]ALRR Reconcile'!$J$147,"Yes","No")</f>
        <v>No</v>
      </c>
      <c r="AZ42" s="231"/>
      <c r="BA42" s="231"/>
      <c r="BB42" s="231"/>
      <c r="BC42" s="230" t="str">
        <f>IF(BC35='[1]ALRR Reconcile'!$J$147,"Yes","No")</f>
        <v>No</v>
      </c>
      <c r="BD42" s="231"/>
      <c r="BE42" s="231"/>
      <c r="BF42" s="231"/>
      <c r="BG42" s="230" t="str">
        <f>IF(BG35='[1]ALRR Reconcile'!$J$147,"Yes","No")</f>
        <v>No</v>
      </c>
      <c r="BH42" s="230"/>
      <c r="BI42" s="230" t="e">
        <f>IF(BI35='[1]ALRR Reconcile'!$J$147,"Yes","No")</f>
        <v>#REF!</v>
      </c>
      <c r="BJ42" s="229"/>
      <c r="BK42" s="229"/>
      <c r="BL42" s="230" t="str">
        <f>IF(BL35='[1]ALRR Reconcile'!$J$147,"Yes","No")</f>
        <v>No</v>
      </c>
      <c r="BM42" s="229"/>
      <c r="BN42" s="229"/>
    </row>
    <row r="43" spans="1:74" x14ac:dyDescent="0.2">
      <c r="L43" s="228"/>
      <c r="P43" s="228"/>
      <c r="T43" s="228"/>
      <c r="U43" s="228"/>
      <c r="Y43" s="228"/>
      <c r="AD43" s="228"/>
      <c r="AH43" s="211"/>
      <c r="AL43" s="211"/>
      <c r="AM43" s="509"/>
      <c r="AQ43" s="228"/>
      <c r="AU43" s="228"/>
      <c r="AY43" s="228"/>
      <c r="BK43" s="227"/>
    </row>
    <row r="44" spans="1:74" x14ac:dyDescent="0.2">
      <c r="BK44" s="215"/>
    </row>
    <row r="46" spans="1:74" s="214" customFormat="1" x14ac:dyDescent="0.2">
      <c r="A46" s="197"/>
      <c r="E46" s="227"/>
      <c r="F46" s="227"/>
      <c r="G46" s="227"/>
      <c r="H46" s="22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8"/>
      <c r="AC46" s="197"/>
      <c r="AD46" s="197"/>
      <c r="AE46" s="197"/>
      <c r="AF46" s="197"/>
      <c r="AG46" s="198"/>
      <c r="AH46" s="197"/>
      <c r="AI46" s="197"/>
      <c r="AJ46" s="197"/>
      <c r="AK46" s="198"/>
      <c r="AL46" s="197"/>
      <c r="AM46" s="335"/>
      <c r="AN46" s="197"/>
      <c r="AO46" s="197"/>
      <c r="AP46" s="198"/>
      <c r="AQ46" s="197"/>
      <c r="AR46" s="197"/>
      <c r="AS46" s="197"/>
      <c r="AT46" s="198"/>
      <c r="AU46" s="197"/>
      <c r="AV46" s="197"/>
      <c r="AW46" s="197"/>
      <c r="AX46" s="197"/>
      <c r="AY46" s="197"/>
      <c r="AZ46" s="197"/>
      <c r="BA46" s="197"/>
      <c r="BB46" s="197"/>
      <c r="BC46" s="197"/>
      <c r="BD46" s="197"/>
      <c r="BE46" s="197"/>
      <c r="BF46" s="197"/>
      <c r="BG46" s="197"/>
      <c r="BH46" s="197"/>
      <c r="BI46" s="197"/>
      <c r="BJ46" s="227"/>
      <c r="BK46" s="227"/>
      <c r="BL46" s="227"/>
    </row>
    <row r="47" spans="1:74" s="214" customFormat="1" x14ac:dyDescent="0.2">
      <c r="A47" s="197"/>
      <c r="E47" s="227"/>
      <c r="F47" s="227"/>
      <c r="G47" s="227"/>
      <c r="H47" s="227"/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197"/>
      <c r="X47" s="197"/>
      <c r="Y47" s="197"/>
      <c r="Z47" s="197"/>
      <c r="AA47" s="197"/>
      <c r="AB47" s="198"/>
      <c r="AC47" s="197"/>
      <c r="AD47" s="197"/>
      <c r="AE47" s="197"/>
      <c r="AF47" s="197"/>
      <c r="AG47" s="198"/>
      <c r="AH47" s="197"/>
      <c r="AI47" s="197"/>
      <c r="AJ47" s="197"/>
      <c r="AK47" s="198"/>
      <c r="AL47" s="197"/>
      <c r="AM47" s="335"/>
      <c r="AN47" s="197"/>
      <c r="AO47" s="197"/>
      <c r="AP47" s="198"/>
      <c r="AQ47" s="197"/>
      <c r="AR47" s="197"/>
      <c r="AS47" s="197"/>
      <c r="AT47" s="198"/>
      <c r="AU47" s="197"/>
      <c r="AV47" s="197"/>
      <c r="AW47" s="197"/>
      <c r="AX47" s="197"/>
      <c r="AY47" s="197"/>
      <c r="AZ47" s="197"/>
      <c r="BA47" s="197"/>
      <c r="BB47" s="197"/>
      <c r="BC47" s="197"/>
      <c r="BD47" s="197"/>
      <c r="BE47" s="197"/>
      <c r="BF47" s="197"/>
      <c r="BG47" s="197"/>
      <c r="BH47" s="197"/>
      <c r="BI47" s="197"/>
      <c r="BJ47" s="227"/>
      <c r="BK47" s="227"/>
      <c r="BL47" s="227"/>
    </row>
    <row r="48" spans="1:74" s="214" customFormat="1" x14ac:dyDescent="0.2">
      <c r="A48" s="197"/>
      <c r="E48" s="227"/>
      <c r="F48" s="227"/>
      <c r="G48" s="227"/>
      <c r="H48" s="22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8"/>
      <c r="AC48" s="197"/>
      <c r="AD48" s="197"/>
      <c r="AE48" s="197"/>
      <c r="AF48" s="197"/>
      <c r="AG48" s="198"/>
      <c r="AH48" s="197"/>
      <c r="AI48" s="197"/>
      <c r="AJ48" s="197"/>
      <c r="AK48" s="198"/>
      <c r="AL48" s="197"/>
      <c r="AM48" s="335"/>
      <c r="AN48" s="197"/>
      <c r="AO48" s="197"/>
      <c r="AP48" s="198"/>
      <c r="AQ48" s="197"/>
      <c r="AR48" s="197"/>
      <c r="AS48" s="197"/>
      <c r="AT48" s="198"/>
      <c r="AU48" s="197"/>
      <c r="AV48" s="197"/>
      <c r="AW48" s="197"/>
      <c r="AX48" s="197"/>
      <c r="AY48" s="197"/>
      <c r="AZ48" s="197"/>
      <c r="BA48" s="197"/>
      <c r="BB48" s="197"/>
      <c r="BC48" s="197"/>
      <c r="BD48" s="197"/>
      <c r="BE48" s="197"/>
      <c r="BF48" s="197"/>
      <c r="BG48" s="197"/>
      <c r="BH48" s="197"/>
      <c r="BI48" s="197"/>
      <c r="BJ48" s="227"/>
      <c r="BK48" s="227"/>
      <c r="BL48" s="227"/>
    </row>
    <row r="49" spans="1:64" s="214" customFormat="1" x14ac:dyDescent="0.2">
      <c r="A49" s="197"/>
      <c r="E49" s="227"/>
      <c r="F49" s="227"/>
      <c r="G49" s="227"/>
      <c r="H49" s="22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  <c r="W49" s="197"/>
      <c r="X49" s="197"/>
      <c r="Y49" s="197"/>
      <c r="Z49" s="197"/>
      <c r="AA49" s="197"/>
      <c r="AB49" s="198"/>
      <c r="AC49" s="197"/>
      <c r="AD49" s="197"/>
      <c r="AE49" s="197"/>
      <c r="AF49" s="197"/>
      <c r="AG49" s="198"/>
      <c r="AH49" s="197"/>
      <c r="AI49" s="197"/>
      <c r="AJ49" s="197"/>
      <c r="AK49" s="198"/>
      <c r="AL49" s="197"/>
      <c r="AM49" s="335"/>
      <c r="AN49" s="197"/>
      <c r="AO49" s="197"/>
      <c r="AP49" s="198"/>
      <c r="AQ49" s="197"/>
      <c r="AR49" s="197"/>
      <c r="AS49" s="197"/>
      <c r="AT49" s="198"/>
      <c r="AU49" s="197"/>
      <c r="AV49" s="197"/>
      <c r="AW49" s="197"/>
      <c r="AX49" s="197"/>
      <c r="AY49" s="197"/>
      <c r="AZ49" s="197"/>
      <c r="BA49" s="197"/>
      <c r="BB49" s="197"/>
      <c r="BC49" s="197"/>
      <c r="BD49" s="197"/>
      <c r="BE49" s="197"/>
      <c r="BF49" s="197"/>
      <c r="BG49" s="197"/>
      <c r="BH49" s="197"/>
      <c r="BI49" s="197"/>
      <c r="BJ49" s="227"/>
      <c r="BK49" s="227"/>
      <c r="BL49" s="227"/>
    </row>
    <row r="50" spans="1:64" s="214" customFormat="1" x14ac:dyDescent="0.2">
      <c r="A50" s="197"/>
      <c r="E50" s="227"/>
      <c r="F50" s="227"/>
      <c r="G50" s="227"/>
      <c r="H50" s="22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197"/>
      <c r="X50" s="197"/>
      <c r="Y50" s="197"/>
      <c r="Z50" s="197"/>
      <c r="AA50" s="197"/>
      <c r="AB50" s="198"/>
      <c r="AC50" s="197"/>
      <c r="AD50" s="197"/>
      <c r="AE50" s="197"/>
      <c r="AF50" s="197"/>
      <c r="AG50" s="198"/>
      <c r="AH50" s="197"/>
      <c r="AI50" s="197"/>
      <c r="AJ50" s="197"/>
      <c r="AK50" s="198"/>
      <c r="AL50" s="197"/>
      <c r="AM50" s="335"/>
      <c r="AN50" s="197"/>
      <c r="AO50" s="197"/>
      <c r="AP50" s="198"/>
      <c r="AQ50" s="197"/>
      <c r="AR50" s="197"/>
      <c r="AS50" s="197"/>
      <c r="AT50" s="198"/>
      <c r="AU50" s="197"/>
      <c r="AV50" s="197"/>
      <c r="AW50" s="197"/>
      <c r="AX50" s="197"/>
      <c r="AY50" s="197"/>
      <c r="AZ50" s="197"/>
      <c r="BA50" s="197"/>
      <c r="BB50" s="197"/>
      <c r="BC50" s="197"/>
      <c r="BD50" s="197"/>
      <c r="BE50" s="197"/>
      <c r="BF50" s="197"/>
      <c r="BG50" s="197"/>
      <c r="BH50" s="197"/>
      <c r="BI50" s="197"/>
      <c r="BJ50" s="227"/>
      <c r="BL50" s="227"/>
    </row>
    <row r="51" spans="1:64" s="214" customFormat="1" x14ac:dyDescent="0.2">
      <c r="A51" s="197"/>
      <c r="E51" s="227"/>
      <c r="F51" s="227"/>
      <c r="G51" s="227"/>
      <c r="H51" s="227"/>
      <c r="I51" s="197"/>
      <c r="J51" s="197"/>
      <c r="K51" s="197"/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97"/>
      <c r="Z51" s="197"/>
      <c r="AA51" s="197"/>
      <c r="AB51" s="198"/>
      <c r="AC51" s="197"/>
      <c r="AD51" s="197"/>
      <c r="AE51" s="197"/>
      <c r="AF51" s="197"/>
      <c r="AG51" s="198"/>
      <c r="AH51" s="197"/>
      <c r="AI51" s="197"/>
      <c r="AJ51" s="197"/>
      <c r="AK51" s="198"/>
      <c r="AL51" s="197"/>
      <c r="AM51" s="335"/>
      <c r="AN51" s="197"/>
      <c r="AO51" s="197"/>
      <c r="AP51" s="198"/>
      <c r="AQ51" s="197"/>
      <c r="AR51" s="197"/>
      <c r="AS51" s="197"/>
      <c r="AT51" s="198"/>
      <c r="AU51" s="197"/>
      <c r="AV51" s="197"/>
      <c r="AW51" s="197"/>
      <c r="AX51" s="197"/>
      <c r="AY51" s="197"/>
      <c r="AZ51" s="197"/>
      <c r="BA51" s="197"/>
      <c r="BB51" s="197"/>
      <c r="BC51" s="197"/>
      <c r="BD51" s="197"/>
      <c r="BE51" s="197"/>
      <c r="BF51" s="197"/>
      <c r="BG51" s="197"/>
      <c r="BH51" s="197"/>
      <c r="BI51" s="197"/>
      <c r="BJ51" s="227"/>
      <c r="BK51" s="227"/>
      <c r="BL51" s="227"/>
    </row>
    <row r="52" spans="1:64" s="214" customFormat="1" x14ac:dyDescent="0.2">
      <c r="A52" s="197"/>
      <c r="E52" s="227"/>
      <c r="F52" s="227"/>
      <c r="G52" s="227"/>
      <c r="H52" s="227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197"/>
      <c r="AB52" s="198"/>
      <c r="AC52" s="197"/>
      <c r="AD52" s="197"/>
      <c r="AE52" s="197"/>
      <c r="AF52" s="197"/>
      <c r="AG52" s="198"/>
      <c r="AH52" s="197"/>
      <c r="AI52" s="197"/>
      <c r="AJ52" s="197"/>
      <c r="AK52" s="198"/>
      <c r="AL52" s="197"/>
      <c r="AM52" s="335"/>
      <c r="AN52" s="197"/>
      <c r="AO52" s="197"/>
      <c r="AP52" s="198"/>
      <c r="AQ52" s="197"/>
      <c r="AR52" s="197"/>
      <c r="AS52" s="197"/>
      <c r="AT52" s="198"/>
      <c r="AU52" s="197"/>
      <c r="AV52" s="197"/>
      <c r="AW52" s="197"/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  <c r="BH52" s="197"/>
      <c r="BI52" s="197"/>
      <c r="BJ52" s="227"/>
      <c r="BK52" s="227"/>
      <c r="BL52" s="227"/>
    </row>
    <row r="53" spans="1:64" s="214" customFormat="1" x14ac:dyDescent="0.2">
      <c r="A53" s="197"/>
      <c r="E53" s="227"/>
      <c r="F53" s="227"/>
      <c r="G53" s="227"/>
      <c r="H53" s="22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  <c r="W53" s="197"/>
      <c r="X53" s="197"/>
      <c r="Y53" s="197"/>
      <c r="Z53" s="197"/>
      <c r="AA53" s="197"/>
      <c r="AB53" s="198"/>
      <c r="AC53" s="197"/>
      <c r="AD53" s="197"/>
      <c r="AE53" s="197"/>
      <c r="AF53" s="197"/>
      <c r="AG53" s="198"/>
      <c r="AH53" s="197"/>
      <c r="AI53" s="197"/>
      <c r="AJ53" s="197"/>
      <c r="AK53" s="198"/>
      <c r="AL53" s="197"/>
      <c r="AM53" s="335"/>
      <c r="AN53" s="197"/>
      <c r="AO53" s="197"/>
      <c r="AP53" s="198"/>
      <c r="AQ53" s="197"/>
      <c r="AR53" s="197"/>
      <c r="AS53" s="197"/>
      <c r="AT53" s="198"/>
      <c r="AU53" s="197"/>
      <c r="AV53" s="197"/>
      <c r="AW53" s="197"/>
      <c r="AX53" s="197"/>
      <c r="AY53" s="197"/>
      <c r="AZ53" s="197"/>
      <c r="BA53" s="197"/>
      <c r="BB53" s="197"/>
      <c r="BC53" s="197"/>
      <c r="BD53" s="197"/>
      <c r="BE53" s="197"/>
      <c r="BF53" s="197"/>
      <c r="BG53" s="197"/>
      <c r="BH53" s="197"/>
      <c r="BI53" s="197"/>
      <c r="BJ53" s="227"/>
      <c r="BK53" s="227"/>
      <c r="BL53" s="227"/>
    </row>
    <row r="54" spans="1:64" s="214" customFormat="1" x14ac:dyDescent="0.2">
      <c r="A54" s="197"/>
      <c r="E54" s="227"/>
      <c r="F54" s="227"/>
      <c r="G54" s="227"/>
      <c r="H54" s="22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8"/>
      <c r="AC54" s="197"/>
      <c r="AD54" s="197"/>
      <c r="AE54" s="197"/>
      <c r="AF54" s="197"/>
      <c r="AG54" s="198"/>
      <c r="AH54" s="197"/>
      <c r="AI54" s="197"/>
      <c r="AJ54" s="197"/>
      <c r="AK54" s="198"/>
      <c r="AL54" s="197"/>
      <c r="AM54" s="335"/>
      <c r="AN54" s="197"/>
      <c r="AO54" s="197"/>
      <c r="AP54" s="198"/>
      <c r="AQ54" s="197"/>
      <c r="AR54" s="197"/>
      <c r="AS54" s="197"/>
      <c r="AT54" s="198"/>
      <c r="AU54" s="197"/>
      <c r="AV54" s="197"/>
      <c r="AW54" s="197"/>
      <c r="AX54" s="197"/>
      <c r="AY54" s="197"/>
      <c r="AZ54" s="197"/>
      <c r="BA54" s="197"/>
      <c r="BB54" s="197"/>
      <c r="BC54" s="197"/>
      <c r="BD54" s="197"/>
      <c r="BE54" s="197"/>
      <c r="BF54" s="197"/>
      <c r="BG54" s="197"/>
      <c r="BH54" s="197"/>
      <c r="BI54" s="197"/>
      <c r="BJ54" s="227"/>
      <c r="BK54" s="227"/>
      <c r="BL54" s="227"/>
    </row>
    <row r="55" spans="1:64" s="214" customFormat="1" x14ac:dyDescent="0.2">
      <c r="A55" s="197"/>
      <c r="E55" s="227"/>
      <c r="F55" s="227"/>
      <c r="G55" s="227"/>
      <c r="H55" s="227"/>
      <c r="I55" s="197"/>
      <c r="J55" s="197"/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7"/>
      <c r="Y55" s="197"/>
      <c r="Z55" s="197"/>
      <c r="AA55" s="197"/>
      <c r="AB55" s="198"/>
      <c r="AC55" s="197"/>
      <c r="AD55" s="197"/>
      <c r="AE55" s="197"/>
      <c r="AF55" s="197"/>
      <c r="AG55" s="198"/>
      <c r="AH55" s="197"/>
      <c r="AI55" s="197"/>
      <c r="AJ55" s="197"/>
      <c r="AK55" s="198"/>
      <c r="AL55" s="197"/>
      <c r="AM55" s="335"/>
      <c r="AN55" s="197"/>
      <c r="AO55" s="197"/>
      <c r="AP55" s="198"/>
      <c r="AQ55" s="197"/>
      <c r="AR55" s="197"/>
      <c r="AS55" s="197"/>
      <c r="AT55" s="198"/>
      <c r="AU55" s="197"/>
      <c r="AV55" s="197"/>
      <c r="AW55" s="197"/>
      <c r="AX55" s="197"/>
      <c r="AY55" s="197"/>
      <c r="AZ55" s="197"/>
      <c r="BA55" s="197"/>
      <c r="BB55" s="197"/>
      <c r="BC55" s="197"/>
      <c r="BD55" s="197"/>
      <c r="BE55" s="197"/>
      <c r="BF55" s="197"/>
      <c r="BG55" s="197"/>
      <c r="BH55" s="197"/>
      <c r="BI55" s="197"/>
      <c r="BJ55" s="227"/>
      <c r="BK55" s="227"/>
      <c r="BL55" s="227"/>
    </row>
    <row r="56" spans="1:64" s="214" customFormat="1" x14ac:dyDescent="0.2">
      <c r="A56" s="197"/>
      <c r="E56" s="227"/>
      <c r="F56" s="227"/>
      <c r="G56" s="227"/>
      <c r="H56" s="22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197"/>
      <c r="AB56" s="198"/>
      <c r="AC56" s="197"/>
      <c r="AD56" s="197"/>
      <c r="AE56" s="197"/>
      <c r="AF56" s="197"/>
      <c r="AG56" s="198"/>
      <c r="AH56" s="197"/>
      <c r="AI56" s="197"/>
      <c r="AJ56" s="197"/>
      <c r="AK56" s="198"/>
      <c r="AL56" s="197"/>
      <c r="AM56" s="335"/>
      <c r="AN56" s="197"/>
      <c r="AO56" s="197"/>
      <c r="AP56" s="198"/>
      <c r="AQ56" s="197"/>
      <c r="AR56" s="197"/>
      <c r="AS56" s="197"/>
      <c r="AT56" s="198"/>
      <c r="AU56" s="197"/>
      <c r="AV56" s="197"/>
      <c r="AW56" s="197"/>
      <c r="AX56" s="197"/>
      <c r="AY56" s="197"/>
      <c r="AZ56" s="197"/>
      <c r="BA56" s="197"/>
      <c r="BB56" s="197"/>
      <c r="BC56" s="197"/>
      <c r="BD56" s="197"/>
      <c r="BE56" s="197"/>
      <c r="BF56" s="197"/>
      <c r="BG56" s="197"/>
      <c r="BH56" s="197"/>
      <c r="BI56" s="197"/>
      <c r="BJ56" s="227"/>
      <c r="BK56" s="227"/>
      <c r="BL56" s="227"/>
    </row>
    <row r="57" spans="1:64" s="214" customFormat="1" x14ac:dyDescent="0.2">
      <c r="A57" s="197"/>
      <c r="E57" s="227"/>
      <c r="F57" s="227"/>
      <c r="G57" s="227"/>
      <c r="H57" s="22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97"/>
      <c r="Z57" s="197"/>
      <c r="AA57" s="197"/>
      <c r="AB57" s="198"/>
      <c r="AC57" s="197"/>
      <c r="AD57" s="197"/>
      <c r="AE57" s="197"/>
      <c r="AF57" s="197"/>
      <c r="AG57" s="198"/>
      <c r="AH57" s="197"/>
      <c r="AI57" s="197"/>
      <c r="AJ57" s="197"/>
      <c r="AK57" s="198"/>
      <c r="AL57" s="197"/>
      <c r="AM57" s="335"/>
      <c r="AN57" s="197"/>
      <c r="AO57" s="197"/>
      <c r="AP57" s="198"/>
      <c r="AQ57" s="197"/>
      <c r="AR57" s="197"/>
      <c r="AS57" s="197"/>
      <c r="AT57" s="198"/>
      <c r="AU57" s="197"/>
      <c r="AV57" s="197"/>
      <c r="AW57" s="197"/>
      <c r="AX57" s="197"/>
      <c r="AY57" s="197"/>
      <c r="AZ57" s="197"/>
      <c r="BA57" s="197"/>
      <c r="BB57" s="197"/>
      <c r="BC57" s="197"/>
      <c r="BD57" s="197"/>
      <c r="BE57" s="197"/>
      <c r="BF57" s="197"/>
      <c r="BG57" s="197"/>
      <c r="BH57" s="197"/>
      <c r="BI57" s="197"/>
      <c r="BJ57" s="227"/>
      <c r="BK57" s="227"/>
      <c r="BL57" s="227"/>
    </row>
    <row r="58" spans="1:64" s="214" customFormat="1" x14ac:dyDescent="0.2">
      <c r="A58" s="197"/>
      <c r="E58" s="227"/>
      <c r="F58" s="227"/>
      <c r="G58" s="227"/>
      <c r="H58" s="22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7"/>
      <c r="X58" s="197"/>
      <c r="Y58" s="197"/>
      <c r="Z58" s="197"/>
      <c r="AA58" s="197"/>
      <c r="AB58" s="198"/>
      <c r="AC58" s="197"/>
      <c r="AD58" s="197"/>
      <c r="AE58" s="197"/>
      <c r="AF58" s="197"/>
      <c r="AG58" s="198"/>
      <c r="AH58" s="197"/>
      <c r="AI58" s="197"/>
      <c r="AJ58" s="197"/>
      <c r="AK58" s="198"/>
      <c r="AL58" s="197"/>
      <c r="AM58" s="335"/>
      <c r="AN58" s="197"/>
      <c r="AO58" s="197"/>
      <c r="AP58" s="198"/>
      <c r="AQ58" s="197"/>
      <c r="AR58" s="197"/>
      <c r="AS58" s="197"/>
      <c r="AT58" s="198"/>
      <c r="AU58" s="197"/>
      <c r="AV58" s="197"/>
      <c r="AW58" s="197"/>
      <c r="AX58" s="197"/>
      <c r="AY58" s="197"/>
      <c r="AZ58" s="197"/>
      <c r="BA58" s="197"/>
      <c r="BB58" s="197"/>
      <c r="BC58" s="197"/>
      <c r="BD58" s="197"/>
      <c r="BE58" s="197"/>
      <c r="BF58" s="197"/>
      <c r="BG58" s="197"/>
      <c r="BH58" s="197"/>
      <c r="BI58" s="197"/>
      <c r="BJ58" s="227"/>
      <c r="BK58" s="227"/>
      <c r="BL58" s="227"/>
    </row>
  </sheetData>
  <mergeCells count="116">
    <mergeCell ref="BD38:BG38"/>
    <mergeCell ref="B14:B24"/>
    <mergeCell ref="C14:C24"/>
    <mergeCell ref="D14:D24"/>
    <mergeCell ref="E14:E24"/>
    <mergeCell ref="F14:F24"/>
    <mergeCell ref="H14:H24"/>
    <mergeCell ref="AV39:AY39"/>
    <mergeCell ref="AZ39:BC39"/>
    <mergeCell ref="BD39:BG39"/>
    <mergeCell ref="I39:L39"/>
    <mergeCell ref="M39:P39"/>
    <mergeCell ref="Q39:T39"/>
    <mergeCell ref="V39:Y39"/>
    <mergeCell ref="Z39:AC39"/>
    <mergeCell ref="AE39:AH39"/>
    <mergeCell ref="AI39:AL39"/>
    <mergeCell ref="AN39:AQ39"/>
    <mergeCell ref="AR39:AU39"/>
    <mergeCell ref="AV37:AY37"/>
    <mergeCell ref="AZ37:BC37"/>
    <mergeCell ref="BD37:BG37"/>
    <mergeCell ref="I38:L38"/>
    <mergeCell ref="AZ38:BC38"/>
    <mergeCell ref="AY11:AY12"/>
    <mergeCell ref="V38:Y38"/>
    <mergeCell ref="Z38:AC38"/>
    <mergeCell ref="AE38:AH38"/>
    <mergeCell ref="AI38:AL38"/>
    <mergeCell ref="AN38:AQ38"/>
    <mergeCell ref="AR38:AU38"/>
    <mergeCell ref="AV38:AY38"/>
    <mergeCell ref="Q38:T38"/>
    <mergeCell ref="AH11:AH12"/>
    <mergeCell ref="AM10:AM12"/>
    <mergeCell ref="I37:L37"/>
    <mergeCell ref="M37:P37"/>
    <mergeCell ref="Q37:T37"/>
    <mergeCell ref="V37:Y37"/>
    <mergeCell ref="Z37:AC37"/>
    <mergeCell ref="AE37:AH37"/>
    <mergeCell ref="AI37:AL37"/>
    <mergeCell ref="AN37:AQ37"/>
    <mergeCell ref="AR37:AU37"/>
    <mergeCell ref="M38:P38"/>
    <mergeCell ref="BK11:BK12"/>
    <mergeCell ref="BL11:BL12"/>
    <mergeCell ref="BM11:BM12"/>
    <mergeCell ref="BN11:BN12"/>
    <mergeCell ref="I36:L36"/>
    <mergeCell ref="M36:P36"/>
    <mergeCell ref="Q36:T36"/>
    <mergeCell ref="V36:Y36"/>
    <mergeCell ref="Z36:AC36"/>
    <mergeCell ref="AE36:AH36"/>
    <mergeCell ref="AI36:AL36"/>
    <mergeCell ref="AN36:AQ36"/>
    <mergeCell ref="AR36:AU36"/>
    <mergeCell ref="AV36:AY36"/>
    <mergeCell ref="AZ36:BC36"/>
    <mergeCell ref="BD36:BG36"/>
    <mergeCell ref="AZ11:AZ12"/>
    <mergeCell ref="BA11:BA12"/>
    <mergeCell ref="BC11:BC12"/>
    <mergeCell ref="BD11:BD12"/>
    <mergeCell ref="BE11:BE12"/>
    <mergeCell ref="BG11:BG12"/>
    <mergeCell ref="BH11:BH12"/>
    <mergeCell ref="BI11:BI12"/>
    <mergeCell ref="A11:A12"/>
    <mergeCell ref="I11:I12"/>
    <mergeCell ref="J11:J12"/>
    <mergeCell ref="L11:L12"/>
    <mergeCell ref="AR10:AU10"/>
    <mergeCell ref="AV10:AY10"/>
    <mergeCell ref="AZ10:BC10"/>
    <mergeCell ref="BD10:BG10"/>
    <mergeCell ref="AD10:AD12"/>
    <mergeCell ref="M11:M12"/>
    <mergeCell ref="N11:N12"/>
    <mergeCell ref="P11:P12"/>
    <mergeCell ref="Q11:Q12"/>
    <mergeCell ref="R11:R12"/>
    <mergeCell ref="T11:T12"/>
    <mergeCell ref="V11:V12"/>
    <mergeCell ref="W11:W12"/>
    <mergeCell ref="Y11:Y12"/>
    <mergeCell ref="Z11:Z12"/>
    <mergeCell ref="AA11:AA12"/>
    <mergeCell ref="AC11:AC12"/>
    <mergeCell ref="AE11:AE12"/>
    <mergeCell ref="AF11:AF12"/>
    <mergeCell ref="BJ10:BL10"/>
    <mergeCell ref="B9:H9"/>
    <mergeCell ref="I10:L10"/>
    <mergeCell ref="M10:P10"/>
    <mergeCell ref="Q10:T10"/>
    <mergeCell ref="V10:Y10"/>
    <mergeCell ref="Z10:AC10"/>
    <mergeCell ref="AE10:AH10"/>
    <mergeCell ref="AI10:AL10"/>
    <mergeCell ref="AN10:AQ10"/>
    <mergeCell ref="U10:U12"/>
    <mergeCell ref="AI11:AI12"/>
    <mergeCell ref="AJ11:AJ12"/>
    <mergeCell ref="AL11:AL12"/>
    <mergeCell ref="BJ11:BJ12"/>
    <mergeCell ref="AN11:AN12"/>
    <mergeCell ref="AO11:AO12"/>
    <mergeCell ref="AQ11:AQ12"/>
    <mergeCell ref="AR11:AR12"/>
    <mergeCell ref="AS11:AS12"/>
    <mergeCell ref="AU11:AU12"/>
    <mergeCell ref="AV11:AV12"/>
    <mergeCell ref="AW11:AW12"/>
    <mergeCell ref="BH10:BI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"/>
  <sheetViews>
    <sheetView topLeftCell="A3" workbookViewId="0">
      <selection activeCell="B16" sqref="B16:I16"/>
    </sheetView>
  </sheetViews>
  <sheetFormatPr defaultColWidth="9.140625" defaultRowHeight="15" x14ac:dyDescent="0.25"/>
  <cols>
    <col min="1" max="16384" width="9.140625" style="17"/>
  </cols>
  <sheetData>
    <row r="1" spans="1:10" x14ac:dyDescent="0.25">
      <c r="A1" s="148"/>
      <c r="B1" s="147"/>
      <c r="C1" s="147"/>
      <c r="D1" s="147"/>
      <c r="E1" s="147"/>
      <c r="F1" s="147"/>
      <c r="G1" s="147"/>
      <c r="H1" s="147"/>
      <c r="I1" s="147"/>
      <c r="J1" s="147"/>
    </row>
    <row r="2" spans="1:10" ht="15.75" x14ac:dyDescent="0.25">
      <c r="A2" s="18"/>
      <c r="B2" s="147"/>
      <c r="C2" s="147"/>
      <c r="D2" s="19"/>
      <c r="E2" s="19"/>
      <c r="F2" s="19"/>
      <c r="G2" s="147"/>
      <c r="H2" s="147"/>
      <c r="I2" s="19"/>
      <c r="J2" s="19"/>
    </row>
    <row r="3" spans="1:10" ht="15.75" x14ac:dyDescent="0.25">
      <c r="A3" s="20"/>
      <c r="B3" s="21"/>
      <c r="C3" s="147"/>
      <c r="D3" s="22"/>
      <c r="E3" s="22"/>
      <c r="F3" s="22"/>
      <c r="G3" s="147"/>
      <c r="H3" s="147"/>
      <c r="I3" s="22"/>
      <c r="J3" s="22"/>
    </row>
    <row r="4" spans="1:10" x14ac:dyDescent="0.25">
      <c r="A4" s="148"/>
      <c r="B4" s="23"/>
      <c r="C4" s="23"/>
      <c r="D4" s="147"/>
      <c r="E4" s="147"/>
      <c r="F4" s="147"/>
      <c r="G4" s="147"/>
      <c r="H4" s="147"/>
      <c r="I4" s="147"/>
      <c r="J4" s="147"/>
    </row>
    <row r="5" spans="1:10" x14ac:dyDescent="0.25">
      <c r="A5" s="148"/>
      <c r="B5" s="147"/>
      <c r="C5" s="147"/>
      <c r="D5" s="147"/>
      <c r="E5" s="147"/>
      <c r="F5" s="147"/>
      <c r="G5" s="147"/>
      <c r="H5" s="147"/>
      <c r="I5" s="147"/>
      <c r="J5" s="147"/>
    </row>
    <row r="6" spans="1:10" ht="15.75" x14ac:dyDescent="0.25">
      <c r="A6" s="573" t="s">
        <v>3</v>
      </c>
      <c r="B6" s="573"/>
      <c r="C6" s="573"/>
      <c r="D6" s="573"/>
      <c r="E6" s="573"/>
      <c r="F6" s="573"/>
      <c r="G6" s="147"/>
      <c r="H6" s="147"/>
      <c r="I6" s="147"/>
      <c r="J6" s="147"/>
    </row>
    <row r="7" spans="1:10" ht="15.75" x14ac:dyDescent="0.25">
      <c r="A7" s="574" t="s">
        <v>186</v>
      </c>
      <c r="B7" s="574"/>
      <c r="C7" s="574"/>
      <c r="D7" s="574"/>
      <c r="E7" s="574"/>
      <c r="F7" s="574"/>
      <c r="G7" s="147"/>
      <c r="H7" s="147"/>
      <c r="I7" s="147"/>
      <c r="J7" s="147"/>
    </row>
    <row r="8" spans="1:10" x14ac:dyDescent="0.25">
      <c r="A8" s="24"/>
      <c r="B8" s="21"/>
      <c r="C8" s="21"/>
      <c r="D8" s="21"/>
      <c r="E8" s="21"/>
      <c r="F8" s="21"/>
      <c r="G8" s="147"/>
      <c r="H8" s="147"/>
      <c r="I8" s="147"/>
      <c r="J8" s="147"/>
    </row>
    <row r="9" spans="1:10" x14ac:dyDescent="0.25">
      <c r="A9" s="148"/>
      <c r="B9" s="147"/>
      <c r="C9" s="147"/>
      <c r="D9" s="147"/>
      <c r="E9" s="147"/>
      <c r="F9" s="147"/>
      <c r="G9" s="147"/>
      <c r="H9" s="147"/>
      <c r="I9" s="147"/>
      <c r="J9" s="147"/>
    </row>
    <row r="10" spans="1:10" ht="15" customHeight="1" x14ac:dyDescent="0.25">
      <c r="A10" s="575" t="s">
        <v>38</v>
      </c>
      <c r="B10" s="576"/>
      <c r="C10" s="576"/>
      <c r="D10" s="576"/>
      <c r="E10" s="576"/>
      <c r="F10" s="576"/>
      <c r="G10" s="576"/>
      <c r="H10" s="576"/>
      <c r="I10" s="577"/>
      <c r="J10" s="45"/>
    </row>
    <row r="11" spans="1:10" ht="15" customHeight="1" x14ac:dyDescent="0.25">
      <c r="A11" s="149" t="s">
        <v>39</v>
      </c>
      <c r="B11" s="567" t="s">
        <v>40</v>
      </c>
      <c r="C11" s="568"/>
      <c r="D11" s="568"/>
      <c r="E11" s="568"/>
      <c r="F11" s="568"/>
      <c r="G11" s="568"/>
      <c r="H11" s="568"/>
      <c r="I11" s="569"/>
      <c r="J11" s="150"/>
    </row>
    <row r="12" spans="1:10" ht="31.5" customHeight="1" x14ac:dyDescent="0.25">
      <c r="A12" s="149" t="s">
        <v>41</v>
      </c>
      <c r="B12" s="567" t="s">
        <v>42</v>
      </c>
      <c r="C12" s="568"/>
      <c r="D12" s="568"/>
      <c r="E12" s="568"/>
      <c r="F12" s="568"/>
      <c r="G12" s="568"/>
      <c r="H12" s="568"/>
      <c r="I12" s="568"/>
      <c r="J12" s="150"/>
    </row>
    <row r="13" spans="1:10" ht="30.75" customHeight="1" x14ac:dyDescent="0.25">
      <c r="A13" s="149" t="s">
        <v>43</v>
      </c>
      <c r="B13" s="567" t="s">
        <v>44</v>
      </c>
      <c r="C13" s="568"/>
      <c r="D13" s="568"/>
      <c r="E13" s="568"/>
      <c r="F13" s="568"/>
      <c r="G13" s="568"/>
      <c r="H13" s="568"/>
      <c r="I13" s="569"/>
      <c r="J13" s="150"/>
    </row>
    <row r="14" spans="1:10" x14ac:dyDescent="0.25">
      <c r="A14" s="149" t="s">
        <v>45</v>
      </c>
      <c r="B14" s="567" t="s">
        <v>46</v>
      </c>
      <c r="C14" s="568"/>
      <c r="D14" s="568"/>
      <c r="E14" s="568"/>
      <c r="F14" s="568"/>
      <c r="G14" s="568"/>
      <c r="H14" s="568"/>
      <c r="I14" s="569"/>
      <c r="J14" s="150"/>
    </row>
    <row r="15" spans="1:10" ht="28.5" customHeight="1" x14ac:dyDescent="0.25">
      <c r="A15" s="149" t="s">
        <v>47</v>
      </c>
      <c r="B15" s="570" t="s">
        <v>217</v>
      </c>
      <c r="C15" s="571"/>
      <c r="D15" s="571"/>
      <c r="E15" s="571"/>
      <c r="F15" s="571"/>
      <c r="G15" s="571"/>
      <c r="H15" s="571"/>
      <c r="I15" s="572"/>
      <c r="J15" s="150"/>
    </row>
    <row r="16" spans="1:10" ht="30" customHeight="1" x14ac:dyDescent="0.25">
      <c r="A16" s="149" t="s">
        <v>48</v>
      </c>
      <c r="B16" s="570" t="s">
        <v>233</v>
      </c>
      <c r="C16" s="568"/>
      <c r="D16" s="568"/>
      <c r="E16" s="568"/>
      <c r="F16" s="568"/>
      <c r="G16" s="568"/>
      <c r="H16" s="568"/>
      <c r="I16" s="569"/>
      <c r="J16" s="150"/>
    </row>
  </sheetData>
  <mergeCells count="9">
    <mergeCell ref="B13:I13"/>
    <mergeCell ref="B14:I14"/>
    <mergeCell ref="B15:I15"/>
    <mergeCell ref="B16:I16"/>
    <mergeCell ref="A6:F6"/>
    <mergeCell ref="A7:F7"/>
    <mergeCell ref="A10:I10"/>
    <mergeCell ref="B11:I11"/>
    <mergeCell ref="B12:I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BEB60-FF7D-44B6-9E6C-3F9959E8291D}">
  <dimension ref="A2:BM57"/>
  <sheetViews>
    <sheetView zoomScale="90" zoomScaleNormal="90" workbookViewId="0">
      <pane xSplit="4" ySplit="9" topLeftCell="E10" activePane="bottomRight" state="frozen"/>
      <selection pane="topRight" activeCell="F1" sqref="F1"/>
      <selection pane="bottomLeft" activeCell="A10" sqref="A10"/>
      <selection pane="bottomRight" activeCell="E11" sqref="E11:BE37"/>
    </sheetView>
  </sheetViews>
  <sheetFormatPr defaultColWidth="9.140625" defaultRowHeight="14.25" x14ac:dyDescent="0.2"/>
  <cols>
    <col min="1" max="1" width="13.28515625" style="362" bestFit="1" customWidth="1"/>
    <col min="2" max="2" width="77.85546875" style="335" bestFit="1" customWidth="1"/>
    <col min="3" max="3" width="18.140625" style="361" bestFit="1" customWidth="1"/>
    <col min="4" max="4" width="17.140625" style="361" customWidth="1"/>
    <col min="5" max="5" width="16.85546875" style="335" bestFit="1" customWidth="1"/>
    <col min="6" max="6" width="16.7109375" style="335" customWidth="1"/>
    <col min="7" max="7" width="16.7109375" style="335" hidden="1" customWidth="1"/>
    <col min="8" max="10" width="16.7109375" style="335" customWidth="1"/>
    <col min="11" max="11" width="16.7109375" style="335" hidden="1" customWidth="1"/>
    <col min="12" max="12" width="16.7109375" style="335" customWidth="1"/>
    <col min="13" max="13" width="17.28515625" style="335" bestFit="1" customWidth="1"/>
    <col min="14" max="14" width="16.7109375" style="335" customWidth="1"/>
    <col min="15" max="15" width="16.7109375" style="335" hidden="1" customWidth="1"/>
    <col min="16" max="17" width="16.7109375" style="335" customWidth="1"/>
    <col min="18" max="18" width="17.28515625" style="335" bestFit="1" customWidth="1"/>
    <col min="19" max="19" width="16.7109375" style="335" customWidth="1"/>
    <col min="20" max="20" width="16.7109375" style="335" hidden="1" customWidth="1"/>
    <col min="21" max="23" width="16.7109375" style="335" customWidth="1"/>
    <col min="24" max="24" width="16.7109375" style="335" hidden="1" customWidth="1"/>
    <col min="25" max="25" width="16.7109375" style="335" customWidth="1"/>
    <col min="26" max="26" width="25.7109375" style="335" bestFit="1" customWidth="1"/>
    <col min="27" max="28" width="16.7109375" style="335" customWidth="1"/>
    <col min="29" max="29" width="16.7109375" style="335" hidden="1" customWidth="1"/>
    <col min="30" max="32" width="16.7109375" style="335" customWidth="1"/>
    <col min="33" max="33" width="16.7109375" style="335" hidden="1" customWidth="1"/>
    <col min="34" max="34" width="16.7109375" style="335" customWidth="1"/>
    <col min="35" max="35" width="25.7109375" style="335" bestFit="1" customWidth="1"/>
    <col min="36" max="37" width="16.7109375" style="335" customWidth="1"/>
    <col min="38" max="38" width="16.7109375" style="335" hidden="1" customWidth="1"/>
    <col min="39" max="41" width="16.7109375" style="335" customWidth="1"/>
    <col min="42" max="42" width="16.7109375" style="335" hidden="1" customWidth="1"/>
    <col min="43" max="45" width="16.7109375" style="335" customWidth="1"/>
    <col min="46" max="46" width="16.7109375" style="335" hidden="1" customWidth="1"/>
    <col min="47" max="49" width="16.7109375" style="335" customWidth="1"/>
    <col min="50" max="50" width="16.7109375" style="335" hidden="1" customWidth="1"/>
    <col min="51" max="53" width="16.7109375" style="335" customWidth="1"/>
    <col min="54" max="54" width="16.7109375" style="335" hidden="1" customWidth="1"/>
    <col min="55" max="57" width="16.7109375" style="335" customWidth="1"/>
    <col min="58" max="58" width="16.85546875" style="335" bestFit="1" customWidth="1"/>
    <col min="59" max="61" width="16.85546875" style="335" hidden="1" customWidth="1"/>
    <col min="62" max="62" width="17.7109375" style="335" hidden="1" customWidth="1"/>
    <col min="63" max="63" width="16.85546875" style="335" hidden="1" customWidth="1"/>
    <col min="64" max="64" width="15.7109375" style="335" hidden="1" customWidth="1"/>
    <col min="65" max="65" width="16.42578125" style="335" bestFit="1" customWidth="1"/>
    <col min="66" max="16384" width="9.140625" style="335"/>
  </cols>
  <sheetData>
    <row r="2" spans="1:65" ht="15" thickBot="1" x14ac:dyDescent="0.25"/>
    <row r="3" spans="1:65" ht="15" customHeight="1" thickTop="1" x14ac:dyDescent="0.2">
      <c r="E3" s="578" t="s">
        <v>143</v>
      </c>
      <c r="F3" s="579"/>
      <c r="G3" s="579"/>
      <c r="H3" s="580"/>
      <c r="I3" s="583" t="s">
        <v>144</v>
      </c>
      <c r="J3" s="584"/>
      <c r="K3" s="584"/>
      <c r="L3" s="585"/>
      <c r="M3" s="583" t="s">
        <v>145</v>
      </c>
      <c r="N3" s="588"/>
      <c r="O3" s="588"/>
      <c r="P3" s="589"/>
      <c r="Q3" s="592" t="s">
        <v>219</v>
      </c>
      <c r="R3" s="583" t="s">
        <v>146</v>
      </c>
      <c r="S3" s="588"/>
      <c r="T3" s="588"/>
      <c r="U3" s="589"/>
      <c r="V3" s="583" t="s">
        <v>147</v>
      </c>
      <c r="W3" s="584"/>
      <c r="X3" s="584"/>
      <c r="Y3" s="585"/>
      <c r="Z3" s="592" t="s">
        <v>232</v>
      </c>
      <c r="AA3" s="583" t="s">
        <v>148</v>
      </c>
      <c r="AB3" s="584"/>
      <c r="AC3" s="584"/>
      <c r="AD3" s="585"/>
      <c r="AE3" s="583" t="s">
        <v>149</v>
      </c>
      <c r="AF3" s="584"/>
      <c r="AG3" s="584"/>
      <c r="AH3" s="585"/>
      <c r="AI3" s="592" t="s">
        <v>234</v>
      </c>
      <c r="AJ3" s="583" t="s">
        <v>150</v>
      </c>
      <c r="AK3" s="584"/>
      <c r="AL3" s="584"/>
      <c r="AM3" s="585"/>
      <c r="AN3" s="583" t="s">
        <v>151</v>
      </c>
      <c r="AO3" s="584"/>
      <c r="AP3" s="584"/>
      <c r="AQ3" s="585"/>
      <c r="AR3" s="583" t="s">
        <v>152</v>
      </c>
      <c r="AS3" s="584"/>
      <c r="AT3" s="584"/>
      <c r="AU3" s="585"/>
      <c r="AV3" s="583" t="s">
        <v>153</v>
      </c>
      <c r="AW3" s="584"/>
      <c r="AX3" s="584"/>
      <c r="AY3" s="585"/>
      <c r="AZ3" s="583" t="s">
        <v>154</v>
      </c>
      <c r="BA3" s="584"/>
      <c r="BB3" s="584"/>
      <c r="BC3" s="585"/>
      <c r="BD3" s="601" t="s">
        <v>156</v>
      </c>
      <c r="BE3" s="585"/>
    </row>
    <row r="4" spans="1:65" ht="15.75" customHeight="1" thickBot="1" x14ac:dyDescent="0.25">
      <c r="E4" s="581"/>
      <c r="F4" s="581"/>
      <c r="G4" s="581"/>
      <c r="H4" s="582"/>
      <c r="I4" s="586"/>
      <c r="J4" s="586"/>
      <c r="K4" s="586"/>
      <c r="L4" s="587"/>
      <c r="M4" s="590"/>
      <c r="N4" s="590"/>
      <c r="O4" s="590"/>
      <c r="P4" s="591"/>
      <c r="Q4" s="593"/>
      <c r="R4" s="590"/>
      <c r="S4" s="590"/>
      <c r="T4" s="590"/>
      <c r="U4" s="591"/>
      <c r="V4" s="586"/>
      <c r="W4" s="586"/>
      <c r="X4" s="586"/>
      <c r="Y4" s="587"/>
      <c r="Z4" s="593"/>
      <c r="AA4" s="586"/>
      <c r="AB4" s="586"/>
      <c r="AC4" s="586"/>
      <c r="AD4" s="587"/>
      <c r="AE4" s="586"/>
      <c r="AF4" s="586"/>
      <c r="AG4" s="586"/>
      <c r="AH4" s="587"/>
      <c r="AI4" s="593"/>
      <c r="AJ4" s="586"/>
      <c r="AK4" s="586"/>
      <c r="AL4" s="586"/>
      <c r="AM4" s="587"/>
      <c r="AN4" s="586"/>
      <c r="AO4" s="586"/>
      <c r="AP4" s="586"/>
      <c r="AQ4" s="587"/>
      <c r="AR4" s="586"/>
      <c r="AS4" s="586"/>
      <c r="AT4" s="586"/>
      <c r="AU4" s="587"/>
      <c r="AV4" s="586"/>
      <c r="AW4" s="586"/>
      <c r="AX4" s="586"/>
      <c r="AY4" s="587"/>
      <c r="AZ4" s="586"/>
      <c r="BA4" s="586"/>
      <c r="BB4" s="586"/>
      <c r="BC4" s="587"/>
      <c r="BD4" s="602"/>
      <c r="BE4" s="587"/>
    </row>
    <row r="5" spans="1:65" ht="15" customHeight="1" thickBot="1" x14ac:dyDescent="0.25">
      <c r="C5" s="603" t="s">
        <v>180</v>
      </c>
      <c r="D5" s="605" t="s">
        <v>179</v>
      </c>
      <c r="E5" s="608" t="s">
        <v>49</v>
      </c>
      <c r="F5" s="609" t="s">
        <v>50</v>
      </c>
      <c r="G5" s="425"/>
      <c r="H5" s="595" t="s">
        <v>51</v>
      </c>
      <c r="I5" s="597" t="s">
        <v>52</v>
      </c>
      <c r="J5" s="599" t="s">
        <v>53</v>
      </c>
      <c r="K5" s="424"/>
      <c r="L5" s="595" t="s">
        <v>54</v>
      </c>
      <c r="M5" s="597" t="s">
        <v>55</v>
      </c>
      <c r="N5" s="599" t="s">
        <v>56</v>
      </c>
      <c r="O5" s="424"/>
      <c r="P5" s="595" t="s">
        <v>57</v>
      </c>
      <c r="Q5" s="593"/>
      <c r="R5" s="597" t="s">
        <v>58</v>
      </c>
      <c r="S5" s="599" t="s">
        <v>59</v>
      </c>
      <c r="T5" s="424"/>
      <c r="U5" s="595" t="s">
        <v>60</v>
      </c>
      <c r="V5" s="597" t="s">
        <v>61</v>
      </c>
      <c r="W5" s="599" t="s">
        <v>62</v>
      </c>
      <c r="X5" s="424"/>
      <c r="Y5" s="595" t="s">
        <v>63</v>
      </c>
      <c r="Z5" s="593"/>
      <c r="AA5" s="597" t="s">
        <v>64</v>
      </c>
      <c r="AB5" s="599" t="s">
        <v>65</v>
      </c>
      <c r="AC5" s="424"/>
      <c r="AD5" s="595" t="s">
        <v>66</v>
      </c>
      <c r="AE5" s="597" t="s">
        <v>67</v>
      </c>
      <c r="AF5" s="599" t="s">
        <v>68</v>
      </c>
      <c r="AG5" s="424"/>
      <c r="AH5" s="595" t="s">
        <v>69</v>
      </c>
      <c r="AI5" s="593"/>
      <c r="AJ5" s="597" t="s">
        <v>70</v>
      </c>
      <c r="AK5" s="599" t="s">
        <v>71</v>
      </c>
      <c r="AL5" s="424"/>
      <c r="AM5" s="595" t="s">
        <v>72</v>
      </c>
      <c r="AN5" s="597" t="s">
        <v>73</v>
      </c>
      <c r="AO5" s="599" t="s">
        <v>74</v>
      </c>
      <c r="AP5" s="424"/>
      <c r="AQ5" s="595" t="s">
        <v>75</v>
      </c>
      <c r="AR5" s="597" t="s">
        <v>76</v>
      </c>
      <c r="AS5" s="599" t="s">
        <v>77</v>
      </c>
      <c r="AT5" s="424"/>
      <c r="AU5" s="595" t="s">
        <v>78</v>
      </c>
      <c r="AV5" s="597" t="s">
        <v>79</v>
      </c>
      <c r="AW5" s="599" t="s">
        <v>80</v>
      </c>
      <c r="AX5" s="424"/>
      <c r="AY5" s="595" t="s">
        <v>81</v>
      </c>
      <c r="AZ5" s="597" t="s">
        <v>82</v>
      </c>
      <c r="BA5" s="599" t="s">
        <v>83</v>
      </c>
      <c r="BB5" s="424"/>
      <c r="BC5" s="595" t="s">
        <v>84</v>
      </c>
      <c r="BD5" s="611" t="s">
        <v>85</v>
      </c>
      <c r="BE5" s="614" t="s">
        <v>86</v>
      </c>
      <c r="BF5" s="616" t="s">
        <v>87</v>
      </c>
      <c r="BG5" s="617" t="s">
        <v>230</v>
      </c>
      <c r="BH5" s="617" t="s">
        <v>88</v>
      </c>
      <c r="BI5" s="617" t="s">
        <v>229</v>
      </c>
      <c r="BJ5" s="617" t="s">
        <v>228</v>
      </c>
      <c r="BK5" s="617" t="s">
        <v>227</v>
      </c>
      <c r="BL5" s="617" t="s">
        <v>226</v>
      </c>
    </row>
    <row r="6" spans="1:65" ht="15.75" customHeight="1" thickBot="1" x14ac:dyDescent="0.3">
      <c r="A6" s="618" t="s">
        <v>3</v>
      </c>
      <c r="B6" s="618"/>
      <c r="C6" s="603"/>
      <c r="D6" s="606"/>
      <c r="E6" s="598"/>
      <c r="F6" s="610"/>
      <c r="G6" s="425"/>
      <c r="H6" s="596"/>
      <c r="I6" s="598"/>
      <c r="J6" s="600"/>
      <c r="K6" s="423"/>
      <c r="L6" s="596"/>
      <c r="M6" s="598"/>
      <c r="N6" s="600"/>
      <c r="O6" s="423"/>
      <c r="P6" s="596"/>
      <c r="Q6" s="593"/>
      <c r="R6" s="598"/>
      <c r="S6" s="600"/>
      <c r="T6" s="423"/>
      <c r="U6" s="596"/>
      <c r="V6" s="598"/>
      <c r="W6" s="600"/>
      <c r="X6" s="423"/>
      <c r="Y6" s="596"/>
      <c r="Z6" s="593"/>
      <c r="AA6" s="598"/>
      <c r="AB6" s="600"/>
      <c r="AC6" s="423"/>
      <c r="AD6" s="596"/>
      <c r="AE6" s="598"/>
      <c r="AF6" s="600"/>
      <c r="AG6" s="423"/>
      <c r="AH6" s="596"/>
      <c r="AI6" s="593"/>
      <c r="AJ6" s="598"/>
      <c r="AK6" s="600"/>
      <c r="AL6" s="423"/>
      <c r="AM6" s="596"/>
      <c r="AN6" s="598"/>
      <c r="AO6" s="600"/>
      <c r="AP6" s="423"/>
      <c r="AQ6" s="596"/>
      <c r="AR6" s="598"/>
      <c r="AS6" s="600"/>
      <c r="AT6" s="423"/>
      <c r="AU6" s="596"/>
      <c r="AV6" s="598"/>
      <c r="AW6" s="600"/>
      <c r="AX6" s="423"/>
      <c r="AY6" s="596"/>
      <c r="AZ6" s="598"/>
      <c r="BA6" s="600"/>
      <c r="BB6" s="423"/>
      <c r="BC6" s="596"/>
      <c r="BD6" s="612"/>
      <c r="BE6" s="615"/>
      <c r="BF6" s="616"/>
      <c r="BG6" s="617"/>
      <c r="BH6" s="617"/>
      <c r="BI6" s="617"/>
      <c r="BJ6" s="617"/>
      <c r="BK6" s="617"/>
      <c r="BL6" s="617"/>
    </row>
    <row r="7" spans="1:65" ht="16.5" customHeight="1" thickBot="1" x14ac:dyDescent="0.3">
      <c r="A7" s="619" t="s">
        <v>142</v>
      </c>
      <c r="B7" s="619"/>
      <c r="C7" s="603"/>
      <c r="D7" s="606"/>
      <c r="E7" s="598"/>
      <c r="F7" s="610"/>
      <c r="G7" s="425"/>
      <c r="H7" s="596"/>
      <c r="I7" s="598"/>
      <c r="J7" s="600"/>
      <c r="K7" s="423"/>
      <c r="L7" s="596"/>
      <c r="M7" s="598"/>
      <c r="N7" s="600"/>
      <c r="O7" s="423"/>
      <c r="P7" s="596"/>
      <c r="Q7" s="593"/>
      <c r="R7" s="598"/>
      <c r="S7" s="600"/>
      <c r="T7" s="423"/>
      <c r="U7" s="596"/>
      <c r="V7" s="598"/>
      <c r="W7" s="600"/>
      <c r="X7" s="423"/>
      <c r="Y7" s="596"/>
      <c r="Z7" s="593"/>
      <c r="AA7" s="598"/>
      <c r="AB7" s="600"/>
      <c r="AC7" s="423"/>
      <c r="AD7" s="596"/>
      <c r="AE7" s="598"/>
      <c r="AF7" s="600"/>
      <c r="AG7" s="423"/>
      <c r="AH7" s="596"/>
      <c r="AI7" s="593"/>
      <c r="AJ7" s="598"/>
      <c r="AK7" s="600"/>
      <c r="AL7" s="423"/>
      <c r="AM7" s="596"/>
      <c r="AN7" s="598"/>
      <c r="AO7" s="600"/>
      <c r="AP7" s="423"/>
      <c r="AQ7" s="596"/>
      <c r="AR7" s="598"/>
      <c r="AS7" s="600"/>
      <c r="AT7" s="423"/>
      <c r="AU7" s="596"/>
      <c r="AV7" s="598"/>
      <c r="AW7" s="600"/>
      <c r="AX7" s="423"/>
      <c r="AY7" s="596"/>
      <c r="AZ7" s="598"/>
      <c r="BA7" s="600"/>
      <c r="BB7" s="423"/>
      <c r="BC7" s="596"/>
      <c r="BD7" s="612"/>
      <c r="BE7" s="615"/>
      <c r="BF7" s="616"/>
      <c r="BG7" s="617"/>
      <c r="BH7" s="617"/>
      <c r="BI7" s="617"/>
      <c r="BJ7" s="617"/>
      <c r="BK7" s="617"/>
      <c r="BL7" s="617"/>
    </row>
    <row r="8" spans="1:65" ht="15.75" customHeight="1" thickBot="1" x14ac:dyDescent="0.25">
      <c r="C8" s="603"/>
      <c r="D8" s="606"/>
      <c r="E8" s="598"/>
      <c r="F8" s="610"/>
      <c r="G8" s="425"/>
      <c r="H8" s="596"/>
      <c r="I8" s="598"/>
      <c r="J8" s="600"/>
      <c r="K8" s="423"/>
      <c r="L8" s="596"/>
      <c r="M8" s="598"/>
      <c r="N8" s="600"/>
      <c r="O8" s="423"/>
      <c r="P8" s="596"/>
      <c r="Q8" s="593"/>
      <c r="R8" s="598"/>
      <c r="S8" s="600"/>
      <c r="T8" s="423"/>
      <c r="U8" s="596"/>
      <c r="V8" s="598"/>
      <c r="W8" s="600"/>
      <c r="X8" s="423"/>
      <c r="Y8" s="596"/>
      <c r="Z8" s="593"/>
      <c r="AA8" s="598"/>
      <c r="AB8" s="600"/>
      <c r="AC8" s="423"/>
      <c r="AD8" s="596"/>
      <c r="AE8" s="598"/>
      <c r="AF8" s="600"/>
      <c r="AG8" s="423"/>
      <c r="AH8" s="596"/>
      <c r="AI8" s="593"/>
      <c r="AJ8" s="598"/>
      <c r="AK8" s="600"/>
      <c r="AL8" s="423"/>
      <c r="AM8" s="596"/>
      <c r="AN8" s="598"/>
      <c r="AO8" s="600"/>
      <c r="AP8" s="423"/>
      <c r="AQ8" s="596"/>
      <c r="AR8" s="598"/>
      <c r="AS8" s="600"/>
      <c r="AT8" s="423"/>
      <c r="AU8" s="596"/>
      <c r="AV8" s="598"/>
      <c r="AW8" s="600"/>
      <c r="AX8" s="423"/>
      <c r="AY8" s="596"/>
      <c r="AZ8" s="598"/>
      <c r="BA8" s="600"/>
      <c r="BB8" s="423"/>
      <c r="BC8" s="596"/>
      <c r="BD8" s="612"/>
      <c r="BE8" s="615"/>
      <c r="BF8" s="616"/>
      <c r="BG8" s="617"/>
      <c r="BH8" s="617"/>
      <c r="BI8" s="617"/>
      <c r="BJ8" s="617"/>
      <c r="BK8" s="617"/>
      <c r="BL8" s="617"/>
    </row>
    <row r="9" spans="1:65" ht="27" customHeight="1" thickBot="1" x14ac:dyDescent="0.25">
      <c r="A9" s="26" t="s">
        <v>89</v>
      </c>
      <c r="B9" s="26" t="s">
        <v>90</v>
      </c>
      <c r="C9" s="604"/>
      <c r="D9" s="607"/>
      <c r="E9" s="598"/>
      <c r="F9" s="599"/>
      <c r="G9" s="424"/>
      <c r="H9" s="596"/>
      <c r="I9" s="598"/>
      <c r="J9" s="600"/>
      <c r="K9" s="423"/>
      <c r="L9" s="596"/>
      <c r="M9" s="598"/>
      <c r="N9" s="600"/>
      <c r="O9" s="423"/>
      <c r="P9" s="596"/>
      <c r="Q9" s="594"/>
      <c r="R9" s="598"/>
      <c r="S9" s="600"/>
      <c r="T9" s="423"/>
      <c r="U9" s="596"/>
      <c r="V9" s="598"/>
      <c r="W9" s="600"/>
      <c r="X9" s="423"/>
      <c r="Y9" s="596"/>
      <c r="Z9" s="594"/>
      <c r="AA9" s="598"/>
      <c r="AB9" s="600"/>
      <c r="AC9" s="423"/>
      <c r="AD9" s="596"/>
      <c r="AE9" s="598"/>
      <c r="AF9" s="600"/>
      <c r="AG9" s="423"/>
      <c r="AH9" s="596"/>
      <c r="AI9" s="594"/>
      <c r="AJ9" s="598"/>
      <c r="AK9" s="600"/>
      <c r="AL9" s="423"/>
      <c r="AM9" s="596"/>
      <c r="AN9" s="598"/>
      <c r="AO9" s="600"/>
      <c r="AP9" s="423"/>
      <c r="AQ9" s="596"/>
      <c r="AR9" s="598"/>
      <c r="AS9" s="600"/>
      <c r="AT9" s="423"/>
      <c r="AU9" s="596"/>
      <c r="AV9" s="598"/>
      <c r="AW9" s="600"/>
      <c r="AX9" s="423"/>
      <c r="AY9" s="596"/>
      <c r="AZ9" s="598"/>
      <c r="BA9" s="600"/>
      <c r="BB9" s="423"/>
      <c r="BC9" s="596"/>
      <c r="BD9" s="613"/>
      <c r="BE9" s="615"/>
      <c r="BF9" s="616"/>
      <c r="BG9" s="617"/>
      <c r="BH9" s="617"/>
      <c r="BI9" s="617"/>
      <c r="BJ9" s="617"/>
      <c r="BK9" s="617"/>
      <c r="BL9" s="617"/>
    </row>
    <row r="10" spans="1:65" s="9" customFormat="1" ht="15" x14ac:dyDescent="0.25">
      <c r="A10" s="82"/>
      <c r="B10" s="83" t="s">
        <v>91</v>
      </c>
      <c r="C10" s="226"/>
      <c r="D10" s="84"/>
      <c r="E10" s="85"/>
      <c r="F10" s="86"/>
      <c r="G10" s="86"/>
      <c r="H10" s="87"/>
      <c r="I10" s="85"/>
      <c r="J10" s="86"/>
      <c r="K10" s="86"/>
      <c r="L10" s="87"/>
      <c r="M10" s="85"/>
      <c r="N10" s="86"/>
      <c r="O10" s="86"/>
      <c r="P10" s="87"/>
      <c r="Q10" s="86"/>
      <c r="R10" s="85"/>
      <c r="S10" s="86"/>
      <c r="T10" s="86"/>
      <c r="U10" s="87"/>
      <c r="V10" s="85"/>
      <c r="W10" s="86"/>
      <c r="X10" s="86"/>
      <c r="Y10" s="87"/>
      <c r="Z10" s="86"/>
      <c r="AA10" s="85"/>
      <c r="AB10" s="86"/>
      <c r="AC10" s="86"/>
      <c r="AD10" s="87"/>
      <c r="AE10" s="85"/>
      <c r="AF10" s="86"/>
      <c r="AG10" s="86"/>
      <c r="AH10" s="87"/>
      <c r="AI10" s="86"/>
      <c r="AJ10" s="85"/>
      <c r="AK10" s="86"/>
      <c r="AL10" s="86"/>
      <c r="AM10" s="87"/>
      <c r="AN10" s="85"/>
      <c r="AO10" s="86"/>
      <c r="AP10" s="86"/>
      <c r="AQ10" s="87"/>
      <c r="AR10" s="85"/>
      <c r="AS10" s="86"/>
      <c r="AT10" s="86"/>
      <c r="AU10" s="87"/>
      <c r="AV10" s="85"/>
      <c r="AW10" s="86"/>
      <c r="AX10" s="86"/>
      <c r="AY10" s="87"/>
      <c r="AZ10" s="85"/>
      <c r="BA10" s="86"/>
      <c r="BB10" s="86"/>
      <c r="BC10" s="87"/>
      <c r="BD10" s="93"/>
      <c r="BE10" s="93"/>
      <c r="BF10" s="86"/>
      <c r="BG10" s="86"/>
      <c r="BH10" s="86"/>
      <c r="BI10" s="86"/>
      <c r="BJ10" s="86"/>
      <c r="BK10" s="86"/>
      <c r="BL10" s="86"/>
      <c r="BM10" s="363"/>
    </row>
    <row r="11" spans="1:65" x14ac:dyDescent="0.2">
      <c r="A11" s="251">
        <v>657</v>
      </c>
      <c r="B11" s="252" t="s">
        <v>213</v>
      </c>
      <c r="C11" s="253" t="s">
        <v>91</v>
      </c>
      <c r="D11" s="254">
        <v>2000000</v>
      </c>
      <c r="E11" s="422"/>
      <c r="F11" s="415"/>
      <c r="G11" s="414"/>
      <c r="H11" s="421"/>
      <c r="I11" s="422">
        <v>2000000</v>
      </c>
      <c r="J11" s="415">
        <v>2000000</v>
      </c>
      <c r="K11" s="414"/>
      <c r="L11" s="421"/>
      <c r="M11" s="422"/>
      <c r="N11" s="415"/>
      <c r="O11" s="414"/>
      <c r="P11" s="421">
        <v>2000000</v>
      </c>
      <c r="Q11" s="341">
        <v>0</v>
      </c>
      <c r="R11" s="422"/>
      <c r="S11" s="415"/>
      <c r="T11" s="414"/>
      <c r="U11" s="421"/>
      <c r="V11" s="422"/>
      <c r="W11" s="415"/>
      <c r="X11" s="414"/>
      <c r="Y11" s="421"/>
      <c r="Z11" s="341">
        <v>0</v>
      </c>
      <c r="AA11" s="422"/>
      <c r="AB11" s="415"/>
      <c r="AC11" s="414"/>
      <c r="AD11" s="421"/>
      <c r="AE11" s="422"/>
      <c r="AF11" s="415"/>
      <c r="AG11" s="414"/>
      <c r="AH11" s="421"/>
      <c r="AI11" s="341">
        <v>0</v>
      </c>
      <c r="AJ11" s="422"/>
      <c r="AK11" s="415"/>
      <c r="AL11" s="414"/>
      <c r="AM11" s="421"/>
      <c r="AN11" s="422"/>
      <c r="AO11" s="415"/>
      <c r="AP11" s="414"/>
      <c r="AQ11" s="421"/>
      <c r="AR11" s="422"/>
      <c r="AS11" s="415"/>
      <c r="AT11" s="414"/>
      <c r="AU11" s="421"/>
      <c r="AV11" s="422"/>
      <c r="AW11" s="415"/>
      <c r="AX11" s="414"/>
      <c r="AY11" s="421"/>
      <c r="AZ11" s="422"/>
      <c r="BA11" s="415"/>
      <c r="BB11" s="414"/>
      <c r="BC11" s="421"/>
      <c r="BD11" s="101">
        <v>0</v>
      </c>
      <c r="BE11" s="98">
        <v>0</v>
      </c>
      <c r="BF11" s="420">
        <f>SUM(E11,I11,M11,R11,V11,AA11,AE11,AJ11,AN11,AR11,AV11,AZ11)+Q11+Z11+AI11</f>
        <v>2000000</v>
      </c>
      <c r="BG11" s="413">
        <f t="shared" ref="BG11:BG29" si="0">BF11-BI11</f>
        <v>0</v>
      </c>
      <c r="BH11" s="401">
        <f t="shared" ref="BH11:BH29" si="1">SUM(E11+I11+M11+R11+V11)+Q11+Z11</f>
        <v>2000000</v>
      </c>
      <c r="BI11" s="401">
        <f t="shared" ref="BI11:BI29" si="2">SUM(F11,J11,N11,S11,W11,AB11,AF11,AK11,AO11,AS11,AW11,BA11,BD11)</f>
        <v>2000000</v>
      </c>
      <c r="BJ11" s="401">
        <f t="shared" ref="BJ11:BJ29" si="3">BH11-BI11</f>
        <v>0</v>
      </c>
      <c r="BK11" s="401">
        <f t="shared" ref="BK11:BK29" si="4">SUM(H11,L11,P11,U11,Y11,AD11,AH11,AM11,AQ11,AU11,AY11,BC11,BE11)</f>
        <v>2000000</v>
      </c>
      <c r="BL11" s="401">
        <f t="shared" ref="BL11:BL29" si="5">SUM(BI11-BK11)</f>
        <v>0</v>
      </c>
      <c r="BM11" s="363"/>
    </row>
    <row r="12" spans="1:65" x14ac:dyDescent="0.2">
      <c r="A12" s="251">
        <v>658</v>
      </c>
      <c r="B12" s="252" t="s">
        <v>216</v>
      </c>
      <c r="C12" s="253" t="s">
        <v>91</v>
      </c>
      <c r="D12" s="254">
        <v>2000000</v>
      </c>
      <c r="E12" s="422"/>
      <c r="F12" s="415"/>
      <c r="G12" s="414"/>
      <c r="H12" s="421"/>
      <c r="I12" s="422">
        <v>2000000</v>
      </c>
      <c r="J12" s="415"/>
      <c r="K12" s="414"/>
      <c r="L12" s="421"/>
      <c r="M12" s="422"/>
      <c r="N12" s="415"/>
      <c r="O12" s="414"/>
      <c r="P12" s="421"/>
      <c r="Q12" s="341">
        <v>-2000000</v>
      </c>
      <c r="R12" s="422">
        <v>2000000</v>
      </c>
      <c r="S12" s="415">
        <v>1909731</v>
      </c>
      <c r="T12" s="414"/>
      <c r="U12" s="421">
        <v>1909731</v>
      </c>
      <c r="V12" s="422"/>
      <c r="W12" s="415"/>
      <c r="X12" s="414"/>
      <c r="Y12" s="421"/>
      <c r="Z12" s="341">
        <v>-90269</v>
      </c>
      <c r="AA12" s="422"/>
      <c r="AB12" s="415"/>
      <c r="AC12" s="414"/>
      <c r="AD12" s="421"/>
      <c r="AE12" s="422"/>
      <c r="AF12" s="415"/>
      <c r="AG12" s="414"/>
      <c r="AH12" s="421"/>
      <c r="AI12" s="341">
        <v>0</v>
      </c>
      <c r="AJ12" s="422"/>
      <c r="AK12" s="415"/>
      <c r="AL12" s="414"/>
      <c r="AM12" s="421"/>
      <c r="AN12" s="422"/>
      <c r="AO12" s="415"/>
      <c r="AP12" s="414"/>
      <c r="AQ12" s="421"/>
      <c r="AR12" s="422"/>
      <c r="AS12" s="415"/>
      <c r="AT12" s="414"/>
      <c r="AU12" s="421"/>
      <c r="AV12" s="422"/>
      <c r="AW12" s="415"/>
      <c r="AX12" s="414"/>
      <c r="AY12" s="421"/>
      <c r="AZ12" s="422"/>
      <c r="BA12" s="415"/>
      <c r="BB12" s="414"/>
      <c r="BC12" s="421"/>
      <c r="BD12" s="101">
        <v>0</v>
      </c>
      <c r="BE12" s="98">
        <v>0</v>
      </c>
      <c r="BF12" s="420">
        <f t="shared" ref="BF12:BF40" si="6">SUM(E12,I12,M12,R12,V12,AA12,AE12,AJ12,AN12,AR12,AV12,AZ12)+Q12+Z12+AI12</f>
        <v>1909731</v>
      </c>
      <c r="BG12" s="413">
        <f t="shared" si="0"/>
        <v>0</v>
      </c>
      <c r="BH12" s="401">
        <f t="shared" si="1"/>
        <v>1909731</v>
      </c>
      <c r="BI12" s="401">
        <f t="shared" si="2"/>
        <v>1909731</v>
      </c>
      <c r="BJ12" s="401">
        <f t="shared" si="3"/>
        <v>0</v>
      </c>
      <c r="BK12" s="401">
        <f t="shared" si="4"/>
        <v>1909731</v>
      </c>
      <c r="BL12" s="401">
        <f t="shared" si="5"/>
        <v>0</v>
      </c>
      <c r="BM12" s="363"/>
    </row>
    <row r="13" spans="1:65" x14ac:dyDescent="0.2">
      <c r="A13" s="251">
        <v>661</v>
      </c>
      <c r="B13" s="252" t="s">
        <v>188</v>
      </c>
      <c r="C13" s="253" t="s">
        <v>91</v>
      </c>
      <c r="D13" s="254">
        <v>1338840</v>
      </c>
      <c r="E13" s="422"/>
      <c r="F13" s="415"/>
      <c r="G13" s="414"/>
      <c r="H13" s="421"/>
      <c r="I13" s="422">
        <v>1338840</v>
      </c>
      <c r="J13" s="415"/>
      <c r="K13" s="414"/>
      <c r="L13" s="421"/>
      <c r="M13" s="422"/>
      <c r="N13" s="415"/>
      <c r="O13" s="414"/>
      <c r="P13" s="421"/>
      <c r="Q13" s="341">
        <v>-1338840</v>
      </c>
      <c r="R13" s="422"/>
      <c r="S13" s="415"/>
      <c r="T13" s="414"/>
      <c r="U13" s="421"/>
      <c r="V13" s="422">
        <v>1338840</v>
      </c>
      <c r="W13" s="415"/>
      <c r="X13" s="414"/>
      <c r="Y13" s="421"/>
      <c r="Z13" s="341">
        <v>-1338840</v>
      </c>
      <c r="AA13" s="422">
        <v>1338840</v>
      </c>
      <c r="AB13" s="415">
        <v>1248571</v>
      </c>
      <c r="AC13" s="414"/>
      <c r="AD13" s="421"/>
      <c r="AE13" s="422"/>
      <c r="AF13" s="415"/>
      <c r="AG13" s="414"/>
      <c r="AH13" s="421">
        <v>1248571</v>
      </c>
      <c r="AI13" s="341">
        <v>-90269</v>
      </c>
      <c r="AJ13" s="422"/>
      <c r="AK13" s="415"/>
      <c r="AL13" s="414"/>
      <c r="AM13" s="421"/>
      <c r="AN13" s="422"/>
      <c r="AO13" s="415"/>
      <c r="AP13" s="414"/>
      <c r="AQ13" s="421"/>
      <c r="AR13" s="422"/>
      <c r="AS13" s="415"/>
      <c r="AT13" s="414"/>
      <c r="AU13" s="421"/>
      <c r="AV13" s="422"/>
      <c r="AW13" s="415"/>
      <c r="AX13" s="414"/>
      <c r="AY13" s="421"/>
      <c r="AZ13" s="422"/>
      <c r="BA13" s="415"/>
      <c r="BB13" s="414"/>
      <c r="BC13" s="421"/>
      <c r="BD13" s="101">
        <v>0</v>
      </c>
      <c r="BE13" s="98">
        <v>0</v>
      </c>
      <c r="BF13" s="420">
        <f t="shared" si="6"/>
        <v>1248571</v>
      </c>
      <c r="BG13" s="413">
        <f t="shared" si="0"/>
        <v>0</v>
      </c>
      <c r="BH13" s="401">
        <f t="shared" si="1"/>
        <v>0</v>
      </c>
      <c r="BI13" s="401">
        <f t="shared" si="2"/>
        <v>1248571</v>
      </c>
      <c r="BJ13" s="401">
        <f t="shared" si="3"/>
        <v>-1248571</v>
      </c>
      <c r="BK13" s="401">
        <f t="shared" si="4"/>
        <v>1248571</v>
      </c>
      <c r="BL13" s="401">
        <f t="shared" si="5"/>
        <v>0</v>
      </c>
      <c r="BM13" s="363"/>
    </row>
    <row r="14" spans="1:65" x14ac:dyDescent="0.2">
      <c r="A14" s="251">
        <v>662</v>
      </c>
      <c r="B14" s="252" t="s">
        <v>189</v>
      </c>
      <c r="C14" s="253" t="s">
        <v>91</v>
      </c>
      <c r="D14" s="254">
        <v>1500000</v>
      </c>
      <c r="E14" s="422"/>
      <c r="F14" s="415"/>
      <c r="G14" s="414"/>
      <c r="H14" s="421"/>
      <c r="I14" s="422"/>
      <c r="J14" s="415"/>
      <c r="K14" s="414"/>
      <c r="L14" s="421"/>
      <c r="M14" s="422"/>
      <c r="N14" s="415"/>
      <c r="O14" s="414"/>
      <c r="P14" s="421"/>
      <c r="Q14" s="341">
        <v>0</v>
      </c>
      <c r="R14" s="422"/>
      <c r="S14" s="415"/>
      <c r="T14" s="414"/>
      <c r="U14" s="421"/>
      <c r="V14" s="422"/>
      <c r="W14" s="415"/>
      <c r="X14" s="414"/>
      <c r="Y14" s="421"/>
      <c r="Z14" s="341">
        <v>0</v>
      </c>
      <c r="AA14" s="422"/>
      <c r="AB14" s="415"/>
      <c r="AC14" s="414"/>
      <c r="AD14" s="421"/>
      <c r="AE14" s="422">
        <v>1500000</v>
      </c>
      <c r="AF14" s="415">
        <v>1500000</v>
      </c>
      <c r="AG14" s="414"/>
      <c r="AH14" s="421">
        <v>1500000</v>
      </c>
      <c r="AI14" s="341">
        <v>0</v>
      </c>
      <c r="AJ14" s="422"/>
      <c r="AK14" s="415"/>
      <c r="AL14" s="414"/>
      <c r="AM14" s="421"/>
      <c r="AN14" s="422"/>
      <c r="AO14" s="415"/>
      <c r="AP14" s="414"/>
      <c r="AQ14" s="421"/>
      <c r="AR14" s="422"/>
      <c r="AS14" s="415"/>
      <c r="AT14" s="414"/>
      <c r="AU14" s="421"/>
      <c r="AV14" s="422"/>
      <c r="AW14" s="415"/>
      <c r="AX14" s="414"/>
      <c r="AY14" s="421"/>
      <c r="AZ14" s="422"/>
      <c r="BA14" s="415"/>
      <c r="BB14" s="414"/>
      <c r="BC14" s="421"/>
      <c r="BD14" s="101">
        <v>0</v>
      </c>
      <c r="BE14" s="98">
        <v>0</v>
      </c>
      <c r="BF14" s="420">
        <f t="shared" si="6"/>
        <v>1500000</v>
      </c>
      <c r="BG14" s="413">
        <f t="shared" si="0"/>
        <v>0</v>
      </c>
      <c r="BH14" s="401">
        <f t="shared" si="1"/>
        <v>0</v>
      </c>
      <c r="BI14" s="401">
        <f t="shared" si="2"/>
        <v>1500000</v>
      </c>
      <c r="BJ14" s="401">
        <f t="shared" si="3"/>
        <v>-1500000</v>
      </c>
      <c r="BK14" s="401">
        <f t="shared" si="4"/>
        <v>1500000</v>
      </c>
      <c r="BL14" s="401">
        <f t="shared" si="5"/>
        <v>0</v>
      </c>
      <c r="BM14" s="363"/>
    </row>
    <row r="15" spans="1:65" x14ac:dyDescent="0.2">
      <c r="A15" s="251">
        <v>663</v>
      </c>
      <c r="B15" s="252" t="s">
        <v>190</v>
      </c>
      <c r="C15" s="253" t="s">
        <v>91</v>
      </c>
      <c r="D15" s="254">
        <v>2081700</v>
      </c>
      <c r="E15" s="422"/>
      <c r="F15" s="415"/>
      <c r="G15" s="414"/>
      <c r="H15" s="421"/>
      <c r="I15" s="422"/>
      <c r="J15" s="415"/>
      <c r="K15" s="414"/>
      <c r="L15" s="421"/>
      <c r="M15" s="422"/>
      <c r="N15" s="415"/>
      <c r="O15" s="414"/>
      <c r="P15" s="421"/>
      <c r="Q15" s="341">
        <v>0</v>
      </c>
      <c r="R15" s="422"/>
      <c r="S15" s="415"/>
      <c r="T15" s="414"/>
      <c r="U15" s="421"/>
      <c r="V15" s="422">
        <v>2081700</v>
      </c>
      <c r="W15" s="415"/>
      <c r="X15" s="414"/>
      <c r="Y15" s="421"/>
      <c r="Z15" s="341">
        <v>-2081700</v>
      </c>
      <c r="AA15" s="422"/>
      <c r="AB15" s="415"/>
      <c r="AC15" s="414"/>
      <c r="AD15" s="421"/>
      <c r="AE15" s="422"/>
      <c r="AF15" s="415"/>
      <c r="AG15" s="414"/>
      <c r="AH15" s="421"/>
      <c r="AI15" s="341">
        <v>0</v>
      </c>
      <c r="AJ15" s="422">
        <v>2081700</v>
      </c>
      <c r="AK15" s="415"/>
      <c r="AL15" s="414"/>
      <c r="AM15" s="421"/>
      <c r="AN15" s="422"/>
      <c r="AO15" s="415"/>
      <c r="AP15" s="414"/>
      <c r="AQ15" s="421"/>
      <c r="AR15" s="422"/>
      <c r="AS15" s="415"/>
      <c r="AT15" s="414"/>
      <c r="AU15" s="421"/>
      <c r="AV15" s="422"/>
      <c r="AW15" s="415"/>
      <c r="AX15" s="414"/>
      <c r="AY15" s="421"/>
      <c r="AZ15" s="422"/>
      <c r="BA15" s="415"/>
      <c r="BB15" s="414"/>
      <c r="BC15" s="421"/>
      <c r="BD15" s="101">
        <v>0</v>
      </c>
      <c r="BE15" s="98">
        <v>0</v>
      </c>
      <c r="BF15" s="420">
        <f t="shared" si="6"/>
        <v>2081700</v>
      </c>
      <c r="BG15" s="413">
        <f t="shared" si="0"/>
        <v>2081700</v>
      </c>
      <c r="BH15" s="401">
        <f t="shared" si="1"/>
        <v>0</v>
      </c>
      <c r="BI15" s="401">
        <f t="shared" si="2"/>
        <v>0</v>
      </c>
      <c r="BJ15" s="401">
        <f t="shared" si="3"/>
        <v>0</v>
      </c>
      <c r="BK15" s="401">
        <f t="shared" si="4"/>
        <v>0</v>
      </c>
      <c r="BL15" s="401">
        <f t="shared" si="5"/>
        <v>0</v>
      </c>
      <c r="BM15" s="363"/>
    </row>
    <row r="16" spans="1:65" x14ac:dyDescent="0.2">
      <c r="A16" s="251">
        <v>666</v>
      </c>
      <c r="B16" s="252" t="s">
        <v>191</v>
      </c>
      <c r="C16" s="253" t="s">
        <v>91</v>
      </c>
      <c r="D16" s="254">
        <v>2236500</v>
      </c>
      <c r="E16" s="422"/>
      <c r="F16" s="415"/>
      <c r="G16" s="414"/>
      <c r="H16" s="421"/>
      <c r="I16" s="422"/>
      <c r="J16" s="415"/>
      <c r="K16" s="414"/>
      <c r="L16" s="421"/>
      <c r="M16" s="422"/>
      <c r="N16" s="415"/>
      <c r="O16" s="414"/>
      <c r="P16" s="421"/>
      <c r="Q16" s="341">
        <v>0</v>
      </c>
      <c r="R16" s="422"/>
      <c r="S16" s="415"/>
      <c r="T16" s="414"/>
      <c r="U16" s="421"/>
      <c r="V16" s="422"/>
      <c r="W16" s="415"/>
      <c r="X16" s="414"/>
      <c r="Y16" s="421"/>
      <c r="Z16" s="341">
        <v>0</v>
      </c>
      <c r="AA16" s="422"/>
      <c r="AB16" s="415"/>
      <c r="AC16" s="414"/>
      <c r="AD16" s="421"/>
      <c r="AE16" s="422"/>
      <c r="AF16" s="415">
        <v>1691000</v>
      </c>
      <c r="AG16" s="414"/>
      <c r="AH16" s="421">
        <v>1691000</v>
      </c>
      <c r="AI16" s="341">
        <v>1691000</v>
      </c>
      <c r="AJ16" s="422"/>
      <c r="AK16" s="415"/>
      <c r="AL16" s="414"/>
      <c r="AM16" s="421"/>
      <c r="AN16" s="422"/>
      <c r="AO16" s="415"/>
      <c r="AP16" s="414"/>
      <c r="AQ16" s="421"/>
      <c r="AR16" s="422"/>
      <c r="AS16" s="415"/>
      <c r="AT16" s="414"/>
      <c r="AU16" s="421"/>
      <c r="AV16" s="422"/>
      <c r="AW16" s="415"/>
      <c r="AX16" s="414"/>
      <c r="AY16" s="421"/>
      <c r="AZ16" s="422"/>
      <c r="BA16" s="415"/>
      <c r="BB16" s="414"/>
      <c r="BC16" s="421"/>
      <c r="BD16" s="101">
        <v>0</v>
      </c>
      <c r="BE16" s="98">
        <v>0</v>
      </c>
      <c r="BF16" s="420">
        <f t="shared" si="6"/>
        <v>1691000</v>
      </c>
      <c r="BG16" s="413">
        <f t="shared" si="0"/>
        <v>0</v>
      </c>
      <c r="BH16" s="401">
        <f t="shared" si="1"/>
        <v>0</v>
      </c>
      <c r="BI16" s="401">
        <f t="shared" si="2"/>
        <v>1691000</v>
      </c>
      <c r="BJ16" s="401">
        <f t="shared" si="3"/>
        <v>-1691000</v>
      </c>
      <c r="BK16" s="401">
        <f t="shared" si="4"/>
        <v>1691000</v>
      </c>
      <c r="BL16" s="401">
        <f t="shared" si="5"/>
        <v>0</v>
      </c>
      <c r="BM16" s="363"/>
    </row>
    <row r="17" spans="1:65" x14ac:dyDescent="0.2">
      <c r="A17" s="251">
        <v>667</v>
      </c>
      <c r="B17" s="252" t="s">
        <v>178</v>
      </c>
      <c r="C17" s="253" t="s">
        <v>91</v>
      </c>
      <c r="D17" s="254">
        <v>1500000</v>
      </c>
      <c r="E17" s="422"/>
      <c r="F17" s="415"/>
      <c r="G17" s="414"/>
      <c r="H17" s="421"/>
      <c r="I17" s="422"/>
      <c r="J17" s="415"/>
      <c r="K17" s="414"/>
      <c r="L17" s="421"/>
      <c r="M17" s="422"/>
      <c r="N17" s="415"/>
      <c r="O17" s="414"/>
      <c r="P17" s="421"/>
      <c r="Q17" s="341">
        <v>0</v>
      </c>
      <c r="R17" s="422"/>
      <c r="S17" s="415"/>
      <c r="T17" s="414"/>
      <c r="U17" s="421"/>
      <c r="V17" s="422"/>
      <c r="W17" s="415"/>
      <c r="X17" s="414"/>
      <c r="Y17" s="421"/>
      <c r="Z17" s="341">
        <v>0</v>
      </c>
      <c r="AA17" s="422"/>
      <c r="AB17" s="415"/>
      <c r="AC17" s="414"/>
      <c r="AD17" s="421"/>
      <c r="AE17" s="422"/>
      <c r="AF17" s="415"/>
      <c r="AG17" s="414"/>
      <c r="AH17" s="421"/>
      <c r="AI17" s="341">
        <v>0</v>
      </c>
      <c r="AJ17" s="422"/>
      <c r="AK17" s="415"/>
      <c r="AL17" s="414"/>
      <c r="AM17" s="421"/>
      <c r="AN17" s="422"/>
      <c r="AO17" s="415"/>
      <c r="AP17" s="414"/>
      <c r="AQ17" s="421"/>
      <c r="AR17" s="422"/>
      <c r="AS17" s="415"/>
      <c r="AT17" s="414"/>
      <c r="AU17" s="421"/>
      <c r="AV17" s="422"/>
      <c r="AW17" s="415"/>
      <c r="AX17" s="414"/>
      <c r="AY17" s="421"/>
      <c r="AZ17" s="422">
        <v>1500000</v>
      </c>
      <c r="BA17" s="415"/>
      <c r="BB17" s="414"/>
      <c r="BC17" s="421"/>
      <c r="BD17" s="101">
        <v>0</v>
      </c>
      <c r="BE17" s="98">
        <v>0</v>
      </c>
      <c r="BF17" s="420">
        <f t="shared" si="6"/>
        <v>1500000</v>
      </c>
      <c r="BG17" s="413">
        <f t="shared" si="0"/>
        <v>1500000</v>
      </c>
      <c r="BH17" s="401">
        <f t="shared" si="1"/>
        <v>0</v>
      </c>
      <c r="BI17" s="401">
        <f t="shared" si="2"/>
        <v>0</v>
      </c>
      <c r="BJ17" s="401">
        <f t="shared" si="3"/>
        <v>0</v>
      </c>
      <c r="BK17" s="401">
        <f t="shared" si="4"/>
        <v>0</v>
      </c>
      <c r="BL17" s="401">
        <f t="shared" si="5"/>
        <v>0</v>
      </c>
      <c r="BM17" s="363"/>
    </row>
    <row r="18" spans="1:65" x14ac:dyDescent="0.2">
      <c r="A18" s="251">
        <v>669</v>
      </c>
      <c r="B18" s="252" t="s">
        <v>177</v>
      </c>
      <c r="C18" s="253" t="s">
        <v>91</v>
      </c>
      <c r="D18" s="254">
        <v>1976500</v>
      </c>
      <c r="E18" s="422"/>
      <c r="F18" s="415"/>
      <c r="G18" s="414"/>
      <c r="H18" s="421"/>
      <c r="I18" s="422"/>
      <c r="J18" s="415"/>
      <c r="K18" s="414"/>
      <c r="L18" s="421"/>
      <c r="M18" s="422"/>
      <c r="N18" s="415"/>
      <c r="O18" s="414"/>
      <c r="P18" s="421"/>
      <c r="Q18" s="341">
        <v>0</v>
      </c>
      <c r="R18" s="422"/>
      <c r="S18" s="415"/>
      <c r="T18" s="414"/>
      <c r="U18" s="421"/>
      <c r="V18" s="422"/>
      <c r="W18" s="415"/>
      <c r="X18" s="414"/>
      <c r="Y18" s="421"/>
      <c r="Z18" s="341">
        <v>0</v>
      </c>
      <c r="AA18" s="422"/>
      <c r="AB18" s="415"/>
      <c r="AC18" s="414"/>
      <c r="AD18" s="421"/>
      <c r="AE18" s="422"/>
      <c r="AF18" s="415"/>
      <c r="AG18" s="414"/>
      <c r="AH18" s="421"/>
      <c r="AI18" s="341">
        <v>0</v>
      </c>
      <c r="AJ18" s="422"/>
      <c r="AK18" s="415"/>
      <c r="AL18" s="414"/>
      <c r="AM18" s="421"/>
      <c r="AN18" s="422"/>
      <c r="AO18" s="415"/>
      <c r="AP18" s="414"/>
      <c r="AQ18" s="421"/>
      <c r="AR18" s="422"/>
      <c r="AS18" s="415"/>
      <c r="AT18" s="414"/>
      <c r="AU18" s="421"/>
      <c r="AV18" s="422">
        <v>2063167</v>
      </c>
      <c r="AW18" s="415"/>
      <c r="AX18" s="414"/>
      <c r="AY18" s="421"/>
      <c r="AZ18" s="422"/>
      <c r="BA18" s="415"/>
      <c r="BB18" s="414"/>
      <c r="BC18" s="421"/>
      <c r="BD18" s="101">
        <v>0</v>
      </c>
      <c r="BE18" s="98">
        <v>0</v>
      </c>
      <c r="BF18" s="420">
        <f t="shared" si="6"/>
        <v>2063167</v>
      </c>
      <c r="BG18" s="413">
        <f t="shared" si="0"/>
        <v>2063167</v>
      </c>
      <c r="BH18" s="401">
        <f t="shared" si="1"/>
        <v>0</v>
      </c>
      <c r="BI18" s="401">
        <f t="shared" si="2"/>
        <v>0</v>
      </c>
      <c r="BJ18" s="401">
        <f t="shared" si="3"/>
        <v>0</v>
      </c>
      <c r="BK18" s="401">
        <f t="shared" si="4"/>
        <v>0</v>
      </c>
      <c r="BL18" s="401">
        <f t="shared" si="5"/>
        <v>0</v>
      </c>
      <c r="BM18" s="363"/>
    </row>
    <row r="19" spans="1:65" x14ac:dyDescent="0.2">
      <c r="A19" s="251">
        <v>670</v>
      </c>
      <c r="B19" s="252" t="s">
        <v>176</v>
      </c>
      <c r="C19" s="253" t="s">
        <v>91</v>
      </c>
      <c r="D19" s="254">
        <v>600000</v>
      </c>
      <c r="E19" s="422"/>
      <c r="F19" s="415"/>
      <c r="G19" s="414"/>
      <c r="H19" s="421"/>
      <c r="I19" s="422"/>
      <c r="J19" s="415"/>
      <c r="K19" s="414"/>
      <c r="L19" s="421"/>
      <c r="M19" s="422"/>
      <c r="N19" s="415"/>
      <c r="O19" s="414"/>
      <c r="P19" s="421"/>
      <c r="Q19" s="341">
        <v>0</v>
      </c>
      <c r="R19" s="422"/>
      <c r="S19" s="415"/>
      <c r="T19" s="414"/>
      <c r="U19" s="421"/>
      <c r="V19" s="422"/>
      <c r="W19" s="415"/>
      <c r="X19" s="414"/>
      <c r="Y19" s="421"/>
      <c r="Z19" s="341">
        <v>0</v>
      </c>
      <c r="AA19" s="422"/>
      <c r="AB19" s="415"/>
      <c r="AC19" s="414"/>
      <c r="AD19" s="421"/>
      <c r="AE19" s="422"/>
      <c r="AF19" s="415"/>
      <c r="AG19" s="414"/>
      <c r="AH19" s="421"/>
      <c r="AI19" s="341">
        <v>0</v>
      </c>
      <c r="AJ19" s="422"/>
      <c r="AK19" s="415"/>
      <c r="AL19" s="414"/>
      <c r="AM19" s="421"/>
      <c r="AN19" s="422"/>
      <c r="AO19" s="415"/>
      <c r="AP19" s="414"/>
      <c r="AQ19" s="421"/>
      <c r="AR19" s="422"/>
      <c r="AS19" s="415"/>
      <c r="AT19" s="414"/>
      <c r="AU19" s="421"/>
      <c r="AV19" s="422"/>
      <c r="AW19" s="415"/>
      <c r="AX19" s="414"/>
      <c r="AY19" s="421"/>
      <c r="AZ19" s="422"/>
      <c r="BA19" s="415"/>
      <c r="BB19" s="414"/>
      <c r="BC19" s="421"/>
      <c r="BD19" s="101">
        <v>0</v>
      </c>
      <c r="BE19" s="98">
        <v>0</v>
      </c>
      <c r="BF19" s="420">
        <f t="shared" si="6"/>
        <v>0</v>
      </c>
      <c r="BG19" s="413">
        <f t="shared" si="0"/>
        <v>0</v>
      </c>
      <c r="BH19" s="401">
        <f t="shared" si="1"/>
        <v>0</v>
      </c>
      <c r="BI19" s="401">
        <f t="shared" si="2"/>
        <v>0</v>
      </c>
      <c r="BJ19" s="401">
        <f t="shared" si="3"/>
        <v>0</v>
      </c>
      <c r="BK19" s="401">
        <f t="shared" si="4"/>
        <v>0</v>
      </c>
      <c r="BL19" s="401">
        <f t="shared" si="5"/>
        <v>0</v>
      </c>
      <c r="BM19" s="363"/>
    </row>
    <row r="20" spans="1:65" x14ac:dyDescent="0.2">
      <c r="A20" s="251">
        <v>671</v>
      </c>
      <c r="B20" s="252" t="s">
        <v>175</v>
      </c>
      <c r="C20" s="253" t="s">
        <v>91</v>
      </c>
      <c r="D20" s="254">
        <v>2081700</v>
      </c>
      <c r="E20" s="422"/>
      <c r="F20" s="415"/>
      <c r="G20" s="414"/>
      <c r="H20" s="421"/>
      <c r="I20" s="422"/>
      <c r="J20" s="415"/>
      <c r="K20" s="414"/>
      <c r="L20" s="421"/>
      <c r="M20" s="422"/>
      <c r="N20" s="415"/>
      <c r="O20" s="414"/>
      <c r="P20" s="421"/>
      <c r="Q20" s="341">
        <v>0</v>
      </c>
      <c r="R20" s="422"/>
      <c r="S20" s="415"/>
      <c r="T20" s="414"/>
      <c r="U20" s="421"/>
      <c r="V20" s="422"/>
      <c r="W20" s="415"/>
      <c r="X20" s="414"/>
      <c r="Y20" s="421"/>
      <c r="Z20" s="341">
        <v>0</v>
      </c>
      <c r="AA20" s="422"/>
      <c r="AB20" s="415"/>
      <c r="AC20" s="414"/>
      <c r="AD20" s="421"/>
      <c r="AE20" s="422"/>
      <c r="AF20" s="415"/>
      <c r="AG20" s="414"/>
      <c r="AH20" s="421"/>
      <c r="AI20" s="341">
        <v>0</v>
      </c>
      <c r="AJ20" s="422"/>
      <c r="AK20" s="415"/>
      <c r="AL20" s="414"/>
      <c r="AM20" s="421"/>
      <c r="AN20" s="422"/>
      <c r="AO20" s="415"/>
      <c r="AP20" s="414"/>
      <c r="AQ20" s="421"/>
      <c r="AR20" s="422"/>
      <c r="AS20" s="415"/>
      <c r="AT20" s="414"/>
      <c r="AU20" s="421"/>
      <c r="AV20" s="422"/>
      <c r="AW20" s="415"/>
      <c r="AX20" s="414"/>
      <c r="AY20" s="421"/>
      <c r="AZ20" s="422">
        <v>2081700</v>
      </c>
      <c r="BA20" s="415"/>
      <c r="BB20" s="414"/>
      <c r="BC20" s="421"/>
      <c r="BD20" s="101">
        <v>0</v>
      </c>
      <c r="BE20" s="98">
        <v>0</v>
      </c>
      <c r="BF20" s="420">
        <f t="shared" si="6"/>
        <v>2081700</v>
      </c>
      <c r="BG20" s="413">
        <f t="shared" si="0"/>
        <v>2081700</v>
      </c>
      <c r="BH20" s="401">
        <f t="shared" si="1"/>
        <v>0</v>
      </c>
      <c r="BI20" s="401">
        <f t="shared" si="2"/>
        <v>0</v>
      </c>
      <c r="BJ20" s="401">
        <f t="shared" si="3"/>
        <v>0</v>
      </c>
      <c r="BK20" s="401">
        <f t="shared" si="4"/>
        <v>0</v>
      </c>
      <c r="BL20" s="401">
        <f t="shared" si="5"/>
        <v>0</v>
      </c>
      <c r="BM20" s="363"/>
    </row>
    <row r="21" spans="1:65" x14ac:dyDescent="0.2">
      <c r="A21" s="251">
        <v>672</v>
      </c>
      <c r="B21" s="252" t="s">
        <v>174</v>
      </c>
      <c r="C21" s="253" t="s">
        <v>91</v>
      </c>
      <c r="D21" s="254">
        <v>1976500</v>
      </c>
      <c r="E21" s="422"/>
      <c r="F21" s="415"/>
      <c r="G21" s="414"/>
      <c r="H21" s="421"/>
      <c r="I21" s="422"/>
      <c r="J21" s="415"/>
      <c r="K21" s="414"/>
      <c r="L21" s="421"/>
      <c r="M21" s="422"/>
      <c r="N21" s="415"/>
      <c r="O21" s="414"/>
      <c r="P21" s="421"/>
      <c r="Q21" s="341">
        <v>0</v>
      </c>
      <c r="R21" s="422"/>
      <c r="S21" s="415"/>
      <c r="T21" s="414"/>
      <c r="U21" s="421"/>
      <c r="V21" s="422"/>
      <c r="W21" s="415"/>
      <c r="X21" s="414"/>
      <c r="Y21" s="421"/>
      <c r="Z21" s="341">
        <v>0</v>
      </c>
      <c r="AA21" s="422"/>
      <c r="AB21" s="415"/>
      <c r="AC21" s="414"/>
      <c r="AD21" s="421"/>
      <c r="AE21" s="422"/>
      <c r="AF21" s="415"/>
      <c r="AG21" s="414"/>
      <c r="AH21" s="421"/>
      <c r="AI21" s="341">
        <v>0</v>
      </c>
      <c r="AJ21" s="422"/>
      <c r="AK21" s="415"/>
      <c r="AL21" s="414"/>
      <c r="AM21" s="421"/>
      <c r="AN21" s="422"/>
      <c r="AO21" s="415"/>
      <c r="AP21" s="414"/>
      <c r="AQ21" s="421"/>
      <c r="AR21" s="422"/>
      <c r="AS21" s="415"/>
      <c r="AT21" s="414"/>
      <c r="AU21" s="421"/>
      <c r="AV21" s="422"/>
      <c r="AW21" s="415"/>
      <c r="AX21" s="414"/>
      <c r="AY21" s="421"/>
      <c r="AZ21" s="422"/>
      <c r="BA21" s="415"/>
      <c r="BB21" s="414"/>
      <c r="BC21" s="421"/>
      <c r="BD21" s="101">
        <v>0</v>
      </c>
      <c r="BE21" s="98">
        <v>0</v>
      </c>
      <c r="BF21" s="420">
        <f t="shared" si="6"/>
        <v>0</v>
      </c>
      <c r="BG21" s="413">
        <f t="shared" si="0"/>
        <v>0</v>
      </c>
      <c r="BH21" s="401">
        <f t="shared" si="1"/>
        <v>0</v>
      </c>
      <c r="BI21" s="401">
        <f t="shared" si="2"/>
        <v>0</v>
      </c>
      <c r="BJ21" s="401">
        <f t="shared" si="3"/>
        <v>0</v>
      </c>
      <c r="BK21" s="401">
        <f t="shared" si="4"/>
        <v>0</v>
      </c>
      <c r="BL21" s="401">
        <f t="shared" si="5"/>
        <v>0</v>
      </c>
      <c r="BM21" s="363"/>
    </row>
    <row r="22" spans="1:65" x14ac:dyDescent="0.2">
      <c r="A22" s="251">
        <v>673</v>
      </c>
      <c r="B22" s="252" t="s">
        <v>173</v>
      </c>
      <c r="C22" s="253" t="s">
        <v>91</v>
      </c>
      <c r="D22" s="254">
        <v>1500000</v>
      </c>
      <c r="E22" s="422"/>
      <c r="F22" s="415"/>
      <c r="G22" s="414"/>
      <c r="H22" s="421"/>
      <c r="I22" s="422"/>
      <c r="J22" s="415"/>
      <c r="K22" s="414"/>
      <c r="L22" s="421"/>
      <c r="M22" s="422"/>
      <c r="N22" s="415"/>
      <c r="O22" s="414"/>
      <c r="P22" s="421"/>
      <c r="Q22" s="341">
        <v>0</v>
      </c>
      <c r="R22" s="422"/>
      <c r="S22" s="415"/>
      <c r="T22" s="414"/>
      <c r="U22" s="421"/>
      <c r="V22" s="422"/>
      <c r="W22" s="415"/>
      <c r="X22" s="414"/>
      <c r="Y22" s="421"/>
      <c r="Z22" s="341">
        <v>0</v>
      </c>
      <c r="AA22" s="422"/>
      <c r="AB22" s="415"/>
      <c r="AC22" s="414"/>
      <c r="AD22" s="421"/>
      <c r="AE22" s="422"/>
      <c r="AF22" s="415"/>
      <c r="AG22" s="414"/>
      <c r="AH22" s="421"/>
      <c r="AI22" s="341">
        <v>0</v>
      </c>
      <c r="AJ22" s="422"/>
      <c r="AK22" s="415"/>
      <c r="AL22" s="414"/>
      <c r="AM22" s="421"/>
      <c r="AN22" s="422"/>
      <c r="AO22" s="415"/>
      <c r="AP22" s="414"/>
      <c r="AQ22" s="421"/>
      <c r="AR22" s="422"/>
      <c r="AS22" s="415"/>
      <c r="AT22" s="414"/>
      <c r="AU22" s="421"/>
      <c r="AV22" s="422"/>
      <c r="AW22" s="415"/>
      <c r="AX22" s="414"/>
      <c r="AY22" s="421"/>
      <c r="AZ22" s="422"/>
      <c r="BA22" s="415"/>
      <c r="BB22" s="414"/>
      <c r="BC22" s="421"/>
      <c r="BD22" s="101">
        <v>0</v>
      </c>
      <c r="BE22" s="98">
        <v>0</v>
      </c>
      <c r="BF22" s="420">
        <f t="shared" si="6"/>
        <v>0</v>
      </c>
      <c r="BG22" s="413">
        <f t="shared" si="0"/>
        <v>0</v>
      </c>
      <c r="BH22" s="401">
        <f t="shared" si="1"/>
        <v>0</v>
      </c>
      <c r="BI22" s="401">
        <f t="shared" si="2"/>
        <v>0</v>
      </c>
      <c r="BJ22" s="401">
        <f t="shared" si="3"/>
        <v>0</v>
      </c>
      <c r="BK22" s="401">
        <f t="shared" si="4"/>
        <v>0</v>
      </c>
      <c r="BL22" s="401">
        <f t="shared" si="5"/>
        <v>0</v>
      </c>
      <c r="BM22" s="363"/>
    </row>
    <row r="23" spans="1:65" x14ac:dyDescent="0.2">
      <c r="A23" s="251">
        <v>674</v>
      </c>
      <c r="B23" s="252" t="s">
        <v>172</v>
      </c>
      <c r="C23" s="253" t="s">
        <v>91</v>
      </c>
      <c r="D23" s="254">
        <v>513400</v>
      </c>
      <c r="E23" s="422"/>
      <c r="F23" s="415"/>
      <c r="G23" s="414"/>
      <c r="H23" s="421"/>
      <c r="I23" s="422"/>
      <c r="J23" s="415"/>
      <c r="K23" s="414"/>
      <c r="L23" s="421"/>
      <c r="M23" s="422"/>
      <c r="N23" s="415"/>
      <c r="O23" s="414"/>
      <c r="P23" s="421"/>
      <c r="Q23" s="341">
        <v>0</v>
      </c>
      <c r="R23" s="422"/>
      <c r="S23" s="415"/>
      <c r="T23" s="414"/>
      <c r="U23" s="421"/>
      <c r="V23" s="422"/>
      <c r="W23" s="415"/>
      <c r="X23" s="414"/>
      <c r="Y23" s="421"/>
      <c r="Z23" s="341">
        <v>0</v>
      </c>
      <c r="AA23" s="422"/>
      <c r="AB23" s="415"/>
      <c r="AC23" s="414"/>
      <c r="AD23" s="421"/>
      <c r="AE23" s="422"/>
      <c r="AF23" s="415"/>
      <c r="AG23" s="414"/>
      <c r="AH23" s="421"/>
      <c r="AI23" s="341">
        <v>0</v>
      </c>
      <c r="AJ23" s="422"/>
      <c r="AK23" s="415"/>
      <c r="AL23" s="414"/>
      <c r="AM23" s="421"/>
      <c r="AN23" s="422"/>
      <c r="AO23" s="415"/>
      <c r="AP23" s="414"/>
      <c r="AQ23" s="421"/>
      <c r="AR23" s="422"/>
      <c r="AS23" s="415"/>
      <c r="AT23" s="414"/>
      <c r="AU23" s="421"/>
      <c r="AV23" s="422"/>
      <c r="AW23" s="415"/>
      <c r="AX23" s="414"/>
      <c r="AY23" s="421"/>
      <c r="AZ23" s="422"/>
      <c r="BA23" s="415"/>
      <c r="BB23" s="414"/>
      <c r="BC23" s="421"/>
      <c r="BD23" s="101">
        <v>0</v>
      </c>
      <c r="BE23" s="98">
        <v>0</v>
      </c>
      <c r="BF23" s="420">
        <f t="shared" si="6"/>
        <v>0</v>
      </c>
      <c r="BG23" s="413">
        <f t="shared" si="0"/>
        <v>0</v>
      </c>
      <c r="BH23" s="401">
        <f t="shared" si="1"/>
        <v>0</v>
      </c>
      <c r="BI23" s="401">
        <f t="shared" si="2"/>
        <v>0</v>
      </c>
      <c r="BJ23" s="401">
        <f t="shared" si="3"/>
        <v>0</v>
      </c>
      <c r="BK23" s="401">
        <f t="shared" si="4"/>
        <v>0</v>
      </c>
      <c r="BL23" s="401">
        <f t="shared" si="5"/>
        <v>0</v>
      </c>
      <c r="BM23" s="363"/>
    </row>
    <row r="24" spans="1:65" x14ac:dyDescent="0.2">
      <c r="A24" s="251">
        <v>675</v>
      </c>
      <c r="B24" s="252" t="s">
        <v>171</v>
      </c>
      <c r="C24" s="253" t="s">
        <v>91</v>
      </c>
      <c r="D24" s="254">
        <v>1480900</v>
      </c>
      <c r="E24" s="422"/>
      <c r="F24" s="415"/>
      <c r="G24" s="414"/>
      <c r="H24" s="421"/>
      <c r="I24" s="422"/>
      <c r="J24" s="415"/>
      <c r="K24" s="414"/>
      <c r="L24" s="421"/>
      <c r="M24" s="422"/>
      <c r="N24" s="415"/>
      <c r="O24" s="414"/>
      <c r="P24" s="421"/>
      <c r="Q24" s="341">
        <v>0</v>
      </c>
      <c r="R24" s="422"/>
      <c r="S24" s="415"/>
      <c r="T24" s="414"/>
      <c r="U24" s="421"/>
      <c r="V24" s="422"/>
      <c r="W24" s="415"/>
      <c r="X24" s="414"/>
      <c r="Y24" s="421"/>
      <c r="Z24" s="341">
        <v>0</v>
      </c>
      <c r="AA24" s="422"/>
      <c r="AB24" s="415"/>
      <c r="AC24" s="414"/>
      <c r="AD24" s="421"/>
      <c r="AE24" s="422"/>
      <c r="AF24" s="415"/>
      <c r="AG24" s="414"/>
      <c r="AH24" s="421"/>
      <c r="AI24" s="341">
        <v>0</v>
      </c>
      <c r="AJ24" s="422"/>
      <c r="AK24" s="415"/>
      <c r="AL24" s="414"/>
      <c r="AM24" s="421"/>
      <c r="AN24" s="422"/>
      <c r="AO24" s="415"/>
      <c r="AP24" s="414"/>
      <c r="AQ24" s="421"/>
      <c r="AR24" s="422"/>
      <c r="AS24" s="415"/>
      <c r="AT24" s="414"/>
      <c r="AU24" s="421"/>
      <c r="AV24" s="422"/>
      <c r="AW24" s="415"/>
      <c r="AX24" s="414"/>
      <c r="AY24" s="421"/>
      <c r="AZ24" s="422"/>
      <c r="BA24" s="415"/>
      <c r="BB24" s="414"/>
      <c r="BC24" s="421"/>
      <c r="BD24" s="101">
        <v>0</v>
      </c>
      <c r="BE24" s="98">
        <v>0</v>
      </c>
      <c r="BF24" s="420">
        <f t="shared" si="6"/>
        <v>0</v>
      </c>
      <c r="BG24" s="413">
        <f t="shared" si="0"/>
        <v>0</v>
      </c>
      <c r="BH24" s="401">
        <f t="shared" si="1"/>
        <v>0</v>
      </c>
      <c r="BI24" s="401">
        <f t="shared" si="2"/>
        <v>0</v>
      </c>
      <c r="BJ24" s="401">
        <f t="shared" si="3"/>
        <v>0</v>
      </c>
      <c r="BK24" s="401">
        <f t="shared" si="4"/>
        <v>0</v>
      </c>
      <c r="BL24" s="401">
        <f t="shared" si="5"/>
        <v>0</v>
      </c>
      <c r="BM24" s="363"/>
    </row>
    <row r="25" spans="1:65" x14ac:dyDescent="0.2">
      <c r="A25" s="251">
        <v>676</v>
      </c>
      <c r="B25" s="252" t="s">
        <v>170</v>
      </c>
      <c r="C25" s="253" t="s">
        <v>91</v>
      </c>
      <c r="D25" s="254">
        <v>550000</v>
      </c>
      <c r="E25" s="422"/>
      <c r="F25" s="415"/>
      <c r="G25" s="414"/>
      <c r="H25" s="421"/>
      <c r="I25" s="422"/>
      <c r="J25" s="415"/>
      <c r="K25" s="414"/>
      <c r="L25" s="421"/>
      <c r="M25" s="422"/>
      <c r="N25" s="415"/>
      <c r="O25" s="414"/>
      <c r="P25" s="421"/>
      <c r="Q25" s="341">
        <v>0</v>
      </c>
      <c r="R25" s="422"/>
      <c r="S25" s="415"/>
      <c r="T25" s="414"/>
      <c r="U25" s="421"/>
      <c r="V25" s="422"/>
      <c r="W25" s="415"/>
      <c r="X25" s="414"/>
      <c r="Y25" s="421"/>
      <c r="Z25" s="341">
        <v>0</v>
      </c>
      <c r="AA25" s="422"/>
      <c r="AB25" s="415"/>
      <c r="AC25" s="414"/>
      <c r="AD25" s="421"/>
      <c r="AE25" s="422"/>
      <c r="AF25" s="415"/>
      <c r="AG25" s="414"/>
      <c r="AH25" s="421"/>
      <c r="AI25" s="341">
        <v>0</v>
      </c>
      <c r="AJ25" s="422"/>
      <c r="AK25" s="415"/>
      <c r="AL25" s="414"/>
      <c r="AM25" s="421"/>
      <c r="AN25" s="422"/>
      <c r="AO25" s="415"/>
      <c r="AP25" s="414"/>
      <c r="AQ25" s="421"/>
      <c r="AR25" s="422"/>
      <c r="AS25" s="415"/>
      <c r="AT25" s="414"/>
      <c r="AU25" s="421"/>
      <c r="AV25" s="422"/>
      <c r="AW25" s="415"/>
      <c r="AX25" s="414"/>
      <c r="AY25" s="421"/>
      <c r="AZ25" s="422"/>
      <c r="BA25" s="415"/>
      <c r="BB25" s="414"/>
      <c r="BC25" s="421"/>
      <c r="BD25" s="101">
        <v>0</v>
      </c>
      <c r="BE25" s="98">
        <v>0</v>
      </c>
      <c r="BF25" s="420">
        <f t="shared" si="6"/>
        <v>0</v>
      </c>
      <c r="BG25" s="413">
        <f t="shared" si="0"/>
        <v>0</v>
      </c>
      <c r="BH25" s="401">
        <f t="shared" si="1"/>
        <v>0</v>
      </c>
      <c r="BI25" s="401">
        <f t="shared" si="2"/>
        <v>0</v>
      </c>
      <c r="BJ25" s="401">
        <f t="shared" si="3"/>
        <v>0</v>
      </c>
      <c r="BK25" s="401">
        <f t="shared" si="4"/>
        <v>0</v>
      </c>
      <c r="BL25" s="401">
        <f t="shared" si="5"/>
        <v>0</v>
      </c>
      <c r="BM25" s="363"/>
    </row>
    <row r="26" spans="1:65" x14ac:dyDescent="0.2">
      <c r="A26" s="251">
        <v>677</v>
      </c>
      <c r="B26" s="252" t="s">
        <v>169</v>
      </c>
      <c r="C26" s="253" t="s">
        <v>91</v>
      </c>
      <c r="D26" s="254">
        <v>1500000</v>
      </c>
      <c r="E26" s="422"/>
      <c r="F26" s="415"/>
      <c r="G26" s="414"/>
      <c r="H26" s="421"/>
      <c r="I26" s="422"/>
      <c r="J26" s="415"/>
      <c r="K26" s="414"/>
      <c r="L26" s="421"/>
      <c r="M26" s="422"/>
      <c r="N26" s="415"/>
      <c r="O26" s="414"/>
      <c r="P26" s="421"/>
      <c r="Q26" s="341">
        <v>0</v>
      </c>
      <c r="R26" s="422"/>
      <c r="S26" s="415"/>
      <c r="T26" s="414"/>
      <c r="U26" s="421"/>
      <c r="V26" s="422"/>
      <c r="W26" s="415"/>
      <c r="X26" s="414"/>
      <c r="Y26" s="421"/>
      <c r="Z26" s="341">
        <v>0</v>
      </c>
      <c r="AA26" s="422"/>
      <c r="AB26" s="415"/>
      <c r="AC26" s="414"/>
      <c r="AD26" s="421"/>
      <c r="AE26" s="422"/>
      <c r="AF26" s="415"/>
      <c r="AG26" s="414"/>
      <c r="AH26" s="421"/>
      <c r="AI26" s="341">
        <v>0</v>
      </c>
      <c r="AJ26" s="422"/>
      <c r="AK26" s="415"/>
      <c r="AL26" s="414"/>
      <c r="AM26" s="421"/>
      <c r="AN26" s="422"/>
      <c r="AO26" s="415"/>
      <c r="AP26" s="414"/>
      <c r="AQ26" s="421"/>
      <c r="AR26" s="422"/>
      <c r="AS26" s="415"/>
      <c r="AT26" s="414"/>
      <c r="AU26" s="421"/>
      <c r="AV26" s="422"/>
      <c r="AW26" s="415"/>
      <c r="AX26" s="414"/>
      <c r="AY26" s="421"/>
      <c r="AZ26" s="422"/>
      <c r="BA26" s="415"/>
      <c r="BB26" s="414"/>
      <c r="BC26" s="421"/>
      <c r="BD26" s="101">
        <v>0</v>
      </c>
      <c r="BE26" s="98">
        <v>0</v>
      </c>
      <c r="BF26" s="420">
        <f t="shared" si="6"/>
        <v>0</v>
      </c>
      <c r="BG26" s="413">
        <f t="shared" si="0"/>
        <v>0</v>
      </c>
      <c r="BH26" s="401">
        <f t="shared" si="1"/>
        <v>0</v>
      </c>
      <c r="BI26" s="401">
        <f t="shared" si="2"/>
        <v>0</v>
      </c>
      <c r="BJ26" s="401">
        <f t="shared" si="3"/>
        <v>0</v>
      </c>
      <c r="BK26" s="401">
        <f t="shared" si="4"/>
        <v>0</v>
      </c>
      <c r="BL26" s="401">
        <f t="shared" si="5"/>
        <v>0</v>
      </c>
      <c r="BM26" s="363"/>
    </row>
    <row r="27" spans="1:65" x14ac:dyDescent="0.2">
      <c r="A27" s="251">
        <v>696</v>
      </c>
      <c r="B27" s="252" t="s">
        <v>192</v>
      </c>
      <c r="C27" s="253" t="s">
        <v>91</v>
      </c>
      <c r="D27" s="254">
        <v>2000000</v>
      </c>
      <c r="E27" s="422">
        <v>2000000</v>
      </c>
      <c r="F27" s="415"/>
      <c r="G27" s="414"/>
      <c r="H27" s="421"/>
      <c r="I27" s="422"/>
      <c r="J27" s="415"/>
      <c r="K27" s="414"/>
      <c r="L27" s="421"/>
      <c r="M27" s="422"/>
      <c r="N27" s="415"/>
      <c r="O27" s="414"/>
      <c r="P27" s="421"/>
      <c r="Q27" s="341">
        <v>-2000000</v>
      </c>
      <c r="R27" s="422">
        <v>2000000</v>
      </c>
      <c r="S27" s="415">
        <v>1909731</v>
      </c>
      <c r="T27" s="414"/>
      <c r="U27" s="421"/>
      <c r="V27" s="422"/>
      <c r="W27" s="415"/>
      <c r="X27" s="414"/>
      <c r="Y27" s="421">
        <v>1909731</v>
      </c>
      <c r="Z27" s="341">
        <v>-90269</v>
      </c>
      <c r="AA27" s="422"/>
      <c r="AB27" s="415"/>
      <c r="AC27" s="414"/>
      <c r="AD27" s="421"/>
      <c r="AE27" s="422"/>
      <c r="AF27" s="415"/>
      <c r="AG27" s="414"/>
      <c r="AH27" s="421"/>
      <c r="AI27" s="341">
        <v>0</v>
      </c>
      <c r="AJ27" s="422"/>
      <c r="AK27" s="415"/>
      <c r="AL27" s="414"/>
      <c r="AM27" s="421"/>
      <c r="AN27" s="422"/>
      <c r="AO27" s="415"/>
      <c r="AP27" s="414"/>
      <c r="AQ27" s="421"/>
      <c r="AR27" s="422"/>
      <c r="AS27" s="415"/>
      <c r="AT27" s="414"/>
      <c r="AU27" s="421"/>
      <c r="AV27" s="422"/>
      <c r="AW27" s="415"/>
      <c r="AX27" s="414"/>
      <c r="AY27" s="421"/>
      <c r="AZ27" s="422"/>
      <c r="BA27" s="415"/>
      <c r="BB27" s="414"/>
      <c r="BC27" s="421"/>
      <c r="BD27" s="101">
        <v>0</v>
      </c>
      <c r="BE27" s="98">
        <v>0</v>
      </c>
      <c r="BF27" s="420">
        <f t="shared" si="6"/>
        <v>1909731</v>
      </c>
      <c r="BG27" s="413">
        <f t="shared" si="0"/>
        <v>0</v>
      </c>
      <c r="BH27" s="401">
        <f t="shared" si="1"/>
        <v>1909731</v>
      </c>
      <c r="BI27" s="401">
        <f t="shared" si="2"/>
        <v>1909731</v>
      </c>
      <c r="BJ27" s="401">
        <f t="shared" si="3"/>
        <v>0</v>
      </c>
      <c r="BK27" s="401">
        <f t="shared" si="4"/>
        <v>1909731</v>
      </c>
      <c r="BL27" s="401">
        <f t="shared" si="5"/>
        <v>0</v>
      </c>
      <c r="BM27" s="363"/>
    </row>
    <row r="28" spans="1:65" x14ac:dyDescent="0.2">
      <c r="A28" s="251">
        <v>697</v>
      </c>
      <c r="B28" s="252" t="s">
        <v>187</v>
      </c>
      <c r="C28" s="253" t="s">
        <v>91</v>
      </c>
      <c r="D28" s="254">
        <v>994983</v>
      </c>
      <c r="E28" s="422"/>
      <c r="F28" s="415"/>
      <c r="G28" s="414"/>
      <c r="H28" s="421"/>
      <c r="I28" s="422"/>
      <c r="J28" s="415"/>
      <c r="K28" s="414"/>
      <c r="L28" s="421"/>
      <c r="M28" s="422">
        <v>994983</v>
      </c>
      <c r="N28" s="415">
        <v>994983</v>
      </c>
      <c r="O28" s="414"/>
      <c r="P28" s="421">
        <v>994983</v>
      </c>
      <c r="Q28" s="341">
        <v>0</v>
      </c>
      <c r="R28" s="422"/>
      <c r="S28" s="415"/>
      <c r="T28" s="414"/>
      <c r="U28" s="421"/>
      <c r="V28" s="422"/>
      <c r="W28" s="415"/>
      <c r="X28" s="414"/>
      <c r="Y28" s="421"/>
      <c r="Z28" s="341">
        <v>0</v>
      </c>
      <c r="AA28" s="422"/>
      <c r="AB28" s="415"/>
      <c r="AC28" s="414"/>
      <c r="AD28" s="421"/>
      <c r="AE28" s="422"/>
      <c r="AF28" s="415"/>
      <c r="AG28" s="414"/>
      <c r="AH28" s="421"/>
      <c r="AI28" s="341">
        <v>0</v>
      </c>
      <c r="AJ28" s="422"/>
      <c r="AK28" s="415"/>
      <c r="AL28" s="414"/>
      <c r="AM28" s="421"/>
      <c r="AN28" s="422"/>
      <c r="AO28" s="415"/>
      <c r="AP28" s="414"/>
      <c r="AQ28" s="421"/>
      <c r="AR28" s="422"/>
      <c r="AS28" s="415"/>
      <c r="AT28" s="414"/>
      <c r="AU28" s="421"/>
      <c r="AV28" s="422"/>
      <c r="AW28" s="415"/>
      <c r="AX28" s="414"/>
      <c r="AY28" s="421"/>
      <c r="AZ28" s="422"/>
      <c r="BA28" s="415"/>
      <c r="BB28" s="414"/>
      <c r="BC28" s="421"/>
      <c r="BD28" s="101">
        <v>0</v>
      </c>
      <c r="BE28" s="98">
        <v>0</v>
      </c>
      <c r="BF28" s="420">
        <f t="shared" si="6"/>
        <v>994983</v>
      </c>
      <c r="BG28" s="413">
        <f t="shared" si="0"/>
        <v>0</v>
      </c>
      <c r="BH28" s="401">
        <f t="shared" si="1"/>
        <v>994983</v>
      </c>
      <c r="BI28" s="401">
        <f t="shared" si="2"/>
        <v>994983</v>
      </c>
      <c r="BJ28" s="401">
        <f t="shared" si="3"/>
        <v>0</v>
      </c>
      <c r="BK28" s="401">
        <f t="shared" si="4"/>
        <v>994983</v>
      </c>
      <c r="BL28" s="401">
        <f t="shared" si="5"/>
        <v>0</v>
      </c>
      <c r="BM28" s="363"/>
    </row>
    <row r="29" spans="1:65" ht="18.75" customHeight="1" x14ac:dyDescent="0.2">
      <c r="A29" s="251">
        <v>709</v>
      </c>
      <c r="B29" s="252" t="s">
        <v>225</v>
      </c>
      <c r="C29" s="253" t="s">
        <v>91</v>
      </c>
      <c r="D29" s="254">
        <v>1800000</v>
      </c>
      <c r="E29" s="422"/>
      <c r="F29" s="415"/>
      <c r="G29" s="414"/>
      <c r="H29" s="421"/>
      <c r="I29" s="422"/>
      <c r="J29" s="415"/>
      <c r="K29" s="414"/>
      <c r="L29" s="421"/>
      <c r="M29" s="422"/>
      <c r="N29" s="415"/>
      <c r="O29" s="414"/>
      <c r="P29" s="421"/>
      <c r="Q29" s="341">
        <v>0</v>
      </c>
      <c r="R29" s="422"/>
      <c r="S29" s="415"/>
      <c r="T29" s="414"/>
      <c r="U29" s="421"/>
      <c r="V29" s="422"/>
      <c r="W29" s="415"/>
      <c r="X29" s="414"/>
      <c r="Y29" s="421"/>
      <c r="Z29" s="341">
        <v>0</v>
      </c>
      <c r="AA29" s="422"/>
      <c r="AB29" s="415"/>
      <c r="AC29" s="414"/>
      <c r="AD29" s="421"/>
      <c r="AE29" s="422"/>
      <c r="AF29" s="415"/>
      <c r="AG29" s="414"/>
      <c r="AH29" s="421"/>
      <c r="AI29" s="341">
        <v>0</v>
      </c>
      <c r="AJ29" s="422"/>
      <c r="AK29" s="415"/>
      <c r="AL29" s="414"/>
      <c r="AM29" s="421"/>
      <c r="AN29" s="422"/>
      <c r="AO29" s="415"/>
      <c r="AP29" s="414"/>
      <c r="AQ29" s="421"/>
      <c r="AR29" s="422"/>
      <c r="AS29" s="415"/>
      <c r="AT29" s="414"/>
      <c r="AU29" s="421"/>
      <c r="AV29" s="422">
        <v>1800000</v>
      </c>
      <c r="AW29" s="415"/>
      <c r="AX29" s="414"/>
      <c r="AY29" s="421"/>
      <c r="AZ29" s="422"/>
      <c r="BA29" s="415"/>
      <c r="BB29" s="414"/>
      <c r="BC29" s="421"/>
      <c r="BD29" s="101">
        <v>0</v>
      </c>
      <c r="BE29" s="98">
        <v>0</v>
      </c>
      <c r="BF29" s="420">
        <f t="shared" si="6"/>
        <v>1800000</v>
      </c>
      <c r="BG29" s="413">
        <f t="shared" si="0"/>
        <v>1800000</v>
      </c>
      <c r="BH29" s="401">
        <f t="shared" si="1"/>
        <v>0</v>
      </c>
      <c r="BI29" s="401">
        <f t="shared" si="2"/>
        <v>0</v>
      </c>
      <c r="BJ29" s="401">
        <f t="shared" si="3"/>
        <v>0</v>
      </c>
      <c r="BK29" s="401">
        <f t="shared" si="4"/>
        <v>0</v>
      </c>
      <c r="BL29" s="401">
        <f t="shared" si="5"/>
        <v>0</v>
      </c>
      <c r="BM29" s="363"/>
    </row>
    <row r="30" spans="1:65" s="9" customFormat="1" ht="15" x14ac:dyDescent="0.25">
      <c r="A30" s="82"/>
      <c r="B30" s="83" t="s">
        <v>0</v>
      </c>
      <c r="C30" s="226"/>
      <c r="D30" s="84"/>
      <c r="E30" s="85"/>
      <c r="F30" s="86"/>
      <c r="G30" s="86"/>
      <c r="H30" s="87"/>
      <c r="I30" s="85"/>
      <c r="J30" s="86"/>
      <c r="K30" s="86"/>
      <c r="L30" s="87"/>
      <c r="M30" s="85"/>
      <c r="N30" s="86"/>
      <c r="O30" s="86"/>
      <c r="P30" s="87"/>
      <c r="Q30" s="86"/>
      <c r="R30" s="85"/>
      <c r="S30" s="86"/>
      <c r="T30" s="86"/>
      <c r="U30" s="87"/>
      <c r="V30" s="85"/>
      <c r="W30" s="86"/>
      <c r="X30" s="86"/>
      <c r="Y30" s="87"/>
      <c r="Z30" s="86"/>
      <c r="AA30" s="85"/>
      <c r="AB30" s="86"/>
      <c r="AC30" s="86"/>
      <c r="AD30" s="87"/>
      <c r="AE30" s="85"/>
      <c r="AF30" s="86"/>
      <c r="AG30" s="86"/>
      <c r="AH30" s="87"/>
      <c r="AI30" s="86"/>
      <c r="AJ30" s="85"/>
      <c r="AK30" s="86"/>
      <c r="AL30" s="86"/>
      <c r="AM30" s="87"/>
      <c r="AN30" s="85"/>
      <c r="AO30" s="86"/>
      <c r="AP30" s="86"/>
      <c r="AQ30" s="87"/>
      <c r="AR30" s="85"/>
      <c r="AS30" s="86"/>
      <c r="AT30" s="86"/>
      <c r="AU30" s="87"/>
      <c r="AV30" s="85"/>
      <c r="AW30" s="86"/>
      <c r="AX30" s="86"/>
      <c r="AY30" s="87"/>
      <c r="AZ30" s="85"/>
      <c r="BA30" s="86"/>
      <c r="BB30" s="86"/>
      <c r="BC30" s="87"/>
      <c r="BD30" s="93"/>
      <c r="BE30" s="93"/>
      <c r="BF30" s="86"/>
      <c r="BG30" s="86"/>
      <c r="BH30" s="86"/>
      <c r="BI30" s="86"/>
      <c r="BJ30" s="86"/>
      <c r="BK30" s="86"/>
      <c r="BL30" s="86"/>
      <c r="BM30" s="363"/>
    </row>
    <row r="31" spans="1:65" x14ac:dyDescent="0.2">
      <c r="A31" s="419" t="s">
        <v>92</v>
      </c>
      <c r="B31" s="252" t="s">
        <v>93</v>
      </c>
      <c r="C31" s="418" t="s">
        <v>92</v>
      </c>
      <c r="D31" s="417">
        <f t="shared" ref="D31:D37" si="7">SUM(E31+I31+M31+R31+V31+AA31+AE31+AJ31+AN31+AR31+AV31+AZ31)</f>
        <v>415692</v>
      </c>
      <c r="E31" s="416">
        <v>34641</v>
      </c>
      <c r="F31" s="415">
        <v>34641</v>
      </c>
      <c r="G31" s="414"/>
      <c r="H31" s="404">
        <v>34641</v>
      </c>
      <c r="I31" s="416">
        <v>34641</v>
      </c>
      <c r="J31" s="415">
        <v>34641</v>
      </c>
      <c r="K31" s="414"/>
      <c r="L31" s="404">
        <v>34641</v>
      </c>
      <c r="M31" s="416">
        <v>34641</v>
      </c>
      <c r="N31" s="415">
        <v>34641</v>
      </c>
      <c r="O31" s="414"/>
      <c r="P31" s="404">
        <v>34641</v>
      </c>
      <c r="Q31" s="341">
        <v>0</v>
      </c>
      <c r="R31" s="416">
        <v>34641</v>
      </c>
      <c r="S31" s="415">
        <v>34641</v>
      </c>
      <c r="T31" s="414"/>
      <c r="U31" s="404">
        <v>34641</v>
      </c>
      <c r="V31" s="416">
        <v>34641</v>
      </c>
      <c r="W31" s="415">
        <v>34641</v>
      </c>
      <c r="X31" s="414"/>
      <c r="Y31" s="404">
        <v>34641</v>
      </c>
      <c r="Z31" s="341">
        <v>0</v>
      </c>
      <c r="AA31" s="416">
        <v>34641</v>
      </c>
      <c r="AB31" s="415">
        <v>34641</v>
      </c>
      <c r="AC31" s="414"/>
      <c r="AD31" s="404">
        <v>34641</v>
      </c>
      <c r="AE31" s="416">
        <v>34641</v>
      </c>
      <c r="AF31" s="415">
        <v>34641</v>
      </c>
      <c r="AG31" s="414"/>
      <c r="AH31" s="404">
        <v>34641</v>
      </c>
      <c r="AI31" s="341">
        <v>0</v>
      </c>
      <c r="AJ31" s="416">
        <v>34641</v>
      </c>
      <c r="AK31" s="415"/>
      <c r="AL31" s="414"/>
      <c r="AM31" s="404"/>
      <c r="AN31" s="416">
        <v>34641</v>
      </c>
      <c r="AO31" s="415"/>
      <c r="AP31" s="414"/>
      <c r="AQ31" s="404"/>
      <c r="AR31" s="416">
        <v>34641</v>
      </c>
      <c r="AS31" s="415"/>
      <c r="AT31" s="414"/>
      <c r="AU31" s="404"/>
      <c r="AV31" s="416">
        <v>34641</v>
      </c>
      <c r="AW31" s="415"/>
      <c r="AX31" s="414"/>
      <c r="AY31" s="404"/>
      <c r="AZ31" s="416">
        <v>34641</v>
      </c>
      <c r="BA31" s="415"/>
      <c r="BB31" s="414"/>
      <c r="BC31" s="404"/>
      <c r="BD31" s="101">
        <v>0</v>
      </c>
      <c r="BE31" s="99">
        <v>0</v>
      </c>
      <c r="BF31" s="403">
        <f t="shared" si="6"/>
        <v>415692</v>
      </c>
      <c r="BG31" s="413">
        <f t="shared" ref="BG31:BG40" si="8">BF31-BI31</f>
        <v>173205</v>
      </c>
      <c r="BH31" s="401">
        <f t="shared" ref="BH31:BH37" si="9">SUM(E31+I31+M31+R31+V31)+Q31+Z31</f>
        <v>173205</v>
      </c>
      <c r="BI31" s="401">
        <f t="shared" ref="BI31:BI40" si="10">SUM(F31,J31,N31,S31,W31,AB31,AF31,AK31,AO31,AS31,AW31,BA31,BD31)</f>
        <v>242487</v>
      </c>
      <c r="BJ31" s="412">
        <f t="shared" ref="BJ31:BJ40" si="11">BH31-BI31</f>
        <v>-69282</v>
      </c>
      <c r="BK31" s="401">
        <f t="shared" ref="BK31:BK40" si="12">SUM(H31,L31,P31,U31,Y31,AD31,AH31,AM31,AQ31,AU31,AY31,BC31,BE31)</f>
        <v>242487</v>
      </c>
      <c r="BL31" s="412">
        <f t="shared" ref="BL31:BL40" si="13">SUM(BI31-BK31)</f>
        <v>0</v>
      </c>
      <c r="BM31" s="363"/>
    </row>
    <row r="32" spans="1:65" x14ac:dyDescent="0.2">
      <c r="A32" s="419" t="s">
        <v>92</v>
      </c>
      <c r="B32" s="252" t="s">
        <v>94</v>
      </c>
      <c r="C32" s="418" t="s">
        <v>92</v>
      </c>
      <c r="D32" s="417">
        <f t="shared" si="7"/>
        <v>7071100</v>
      </c>
      <c r="E32" s="416">
        <v>572300</v>
      </c>
      <c r="F32" s="415">
        <v>572300</v>
      </c>
      <c r="G32" s="414"/>
      <c r="H32" s="404"/>
      <c r="I32" s="416">
        <v>590800</v>
      </c>
      <c r="J32" s="415">
        <v>590800</v>
      </c>
      <c r="K32" s="414"/>
      <c r="L32" s="404">
        <v>572300</v>
      </c>
      <c r="M32" s="416">
        <v>590800</v>
      </c>
      <c r="N32" s="415">
        <v>590800</v>
      </c>
      <c r="O32" s="414"/>
      <c r="P32" s="404">
        <v>590800</v>
      </c>
      <c r="Q32" s="341">
        <v>0</v>
      </c>
      <c r="R32" s="416">
        <v>590800</v>
      </c>
      <c r="S32" s="415">
        <v>590800</v>
      </c>
      <c r="T32" s="414"/>
      <c r="U32" s="404">
        <v>1181600</v>
      </c>
      <c r="V32" s="416">
        <v>590800</v>
      </c>
      <c r="W32" s="415">
        <v>590800</v>
      </c>
      <c r="X32" s="414"/>
      <c r="Y32" s="404"/>
      <c r="Z32" s="341">
        <v>0</v>
      </c>
      <c r="AA32" s="416">
        <v>590800</v>
      </c>
      <c r="AB32" s="415">
        <v>590800</v>
      </c>
      <c r="AC32" s="414"/>
      <c r="AD32" s="404">
        <v>590800</v>
      </c>
      <c r="AE32" s="416">
        <v>590800</v>
      </c>
      <c r="AF32" s="415">
        <v>590800</v>
      </c>
      <c r="AG32" s="414"/>
      <c r="AH32" s="404">
        <v>1181600</v>
      </c>
      <c r="AI32" s="341">
        <v>0</v>
      </c>
      <c r="AJ32" s="416">
        <v>590800</v>
      </c>
      <c r="AK32" s="415"/>
      <c r="AL32" s="414"/>
      <c r="AM32" s="404"/>
      <c r="AN32" s="416">
        <v>590800</v>
      </c>
      <c r="AO32" s="415"/>
      <c r="AP32" s="414"/>
      <c r="AQ32" s="404"/>
      <c r="AR32" s="416">
        <v>590800</v>
      </c>
      <c r="AS32" s="415"/>
      <c r="AT32" s="414"/>
      <c r="AU32" s="404"/>
      <c r="AV32" s="416">
        <v>590800</v>
      </c>
      <c r="AW32" s="415"/>
      <c r="AX32" s="414"/>
      <c r="AY32" s="404"/>
      <c r="AZ32" s="416">
        <v>590800</v>
      </c>
      <c r="BA32" s="415"/>
      <c r="BB32" s="414"/>
      <c r="BC32" s="404"/>
      <c r="BD32" s="101">
        <v>0</v>
      </c>
      <c r="BE32" s="99">
        <v>0</v>
      </c>
      <c r="BF32" s="403">
        <f t="shared" si="6"/>
        <v>7071100</v>
      </c>
      <c r="BG32" s="413">
        <f t="shared" si="8"/>
        <v>2954000</v>
      </c>
      <c r="BH32" s="401">
        <f t="shared" si="9"/>
        <v>2935500</v>
      </c>
      <c r="BI32" s="401">
        <f t="shared" si="10"/>
        <v>4117100</v>
      </c>
      <c r="BJ32" s="412">
        <f t="shared" si="11"/>
        <v>-1181600</v>
      </c>
      <c r="BK32" s="401">
        <f t="shared" si="12"/>
        <v>4117100</v>
      </c>
      <c r="BL32" s="412">
        <f t="shared" si="13"/>
        <v>0</v>
      </c>
      <c r="BM32" s="363"/>
    </row>
    <row r="33" spans="1:65" ht="12.75" customHeight="1" x14ac:dyDescent="0.2">
      <c r="A33" s="419" t="s">
        <v>92</v>
      </c>
      <c r="B33" s="252" t="s">
        <v>193</v>
      </c>
      <c r="C33" s="418" t="s">
        <v>92</v>
      </c>
      <c r="D33" s="417">
        <f t="shared" si="7"/>
        <v>1446020</v>
      </c>
      <c r="E33" s="416">
        <v>119085</v>
      </c>
      <c r="F33" s="415">
        <v>118670</v>
      </c>
      <c r="G33" s="414"/>
      <c r="H33" s="404"/>
      <c r="I33" s="416">
        <v>123085</v>
      </c>
      <c r="J33" s="415">
        <v>123085</v>
      </c>
      <c r="K33" s="414"/>
      <c r="L33" s="404">
        <v>118670</v>
      </c>
      <c r="M33" s="416">
        <v>123085</v>
      </c>
      <c r="N33" s="415">
        <v>123085</v>
      </c>
      <c r="O33" s="414"/>
      <c r="P33" s="404">
        <v>123085</v>
      </c>
      <c r="Q33" s="341">
        <v>-415</v>
      </c>
      <c r="R33" s="416">
        <v>120085</v>
      </c>
      <c r="S33" s="415">
        <v>123085</v>
      </c>
      <c r="T33" s="414"/>
      <c r="U33" s="404">
        <v>246170</v>
      </c>
      <c r="V33" s="416">
        <v>120085</v>
      </c>
      <c r="W33" s="415">
        <v>117085</v>
      </c>
      <c r="X33" s="414"/>
      <c r="Y33" s="404"/>
      <c r="Z33" s="341">
        <v>0</v>
      </c>
      <c r="AA33" s="416">
        <v>120085</v>
      </c>
      <c r="AB33" s="415">
        <v>120085</v>
      </c>
      <c r="AC33" s="414"/>
      <c r="AD33" s="404">
        <v>117085</v>
      </c>
      <c r="AE33" s="416">
        <v>120085</v>
      </c>
      <c r="AF33" s="415">
        <v>120085</v>
      </c>
      <c r="AG33" s="414"/>
      <c r="AH33" s="404">
        <v>240170</v>
      </c>
      <c r="AI33" s="341">
        <v>0</v>
      </c>
      <c r="AJ33" s="416">
        <v>120085</v>
      </c>
      <c r="AK33" s="415"/>
      <c r="AL33" s="414"/>
      <c r="AM33" s="404"/>
      <c r="AN33" s="416">
        <v>120085</v>
      </c>
      <c r="AO33" s="415"/>
      <c r="AP33" s="414"/>
      <c r="AQ33" s="404"/>
      <c r="AR33" s="416">
        <v>120085</v>
      </c>
      <c r="AS33" s="415"/>
      <c r="AT33" s="414"/>
      <c r="AU33" s="404"/>
      <c r="AV33" s="416">
        <v>120085</v>
      </c>
      <c r="AW33" s="415"/>
      <c r="AX33" s="414"/>
      <c r="AY33" s="404"/>
      <c r="AZ33" s="416">
        <v>120085</v>
      </c>
      <c r="BA33" s="415"/>
      <c r="BB33" s="414"/>
      <c r="BC33" s="404"/>
      <c r="BD33" s="101">
        <v>0</v>
      </c>
      <c r="BE33" s="99">
        <v>0</v>
      </c>
      <c r="BF33" s="403">
        <f t="shared" si="6"/>
        <v>1445605</v>
      </c>
      <c r="BG33" s="413">
        <f t="shared" si="8"/>
        <v>600425</v>
      </c>
      <c r="BH33" s="401">
        <f t="shared" si="9"/>
        <v>605010</v>
      </c>
      <c r="BI33" s="401">
        <f t="shared" si="10"/>
        <v>845180</v>
      </c>
      <c r="BJ33" s="412">
        <f t="shared" si="11"/>
        <v>-240170</v>
      </c>
      <c r="BK33" s="401">
        <f t="shared" si="12"/>
        <v>845180</v>
      </c>
      <c r="BL33" s="412">
        <f t="shared" si="13"/>
        <v>0</v>
      </c>
      <c r="BM33" s="363"/>
    </row>
    <row r="34" spans="1:65" ht="13.5" customHeight="1" x14ac:dyDescent="0.2">
      <c r="A34" s="419" t="s">
        <v>92</v>
      </c>
      <c r="B34" s="252" t="s">
        <v>95</v>
      </c>
      <c r="C34" s="418" t="s">
        <v>92</v>
      </c>
      <c r="D34" s="417">
        <f t="shared" si="7"/>
        <v>784513</v>
      </c>
      <c r="E34" s="416">
        <v>196128</v>
      </c>
      <c r="F34" s="415">
        <v>196128</v>
      </c>
      <c r="G34" s="414"/>
      <c r="H34" s="404">
        <v>196128</v>
      </c>
      <c r="I34" s="416">
        <v>0</v>
      </c>
      <c r="J34" s="415"/>
      <c r="K34" s="414"/>
      <c r="L34" s="404"/>
      <c r="M34" s="416">
        <v>0</v>
      </c>
      <c r="N34" s="415"/>
      <c r="O34" s="414"/>
      <c r="P34" s="404"/>
      <c r="Q34" s="341">
        <v>0</v>
      </c>
      <c r="R34" s="416">
        <v>196128</v>
      </c>
      <c r="S34" s="415">
        <v>196128</v>
      </c>
      <c r="T34" s="414"/>
      <c r="U34" s="404">
        <v>196128</v>
      </c>
      <c r="V34" s="416">
        <v>0</v>
      </c>
      <c r="W34" s="415"/>
      <c r="X34" s="414"/>
      <c r="Y34" s="404"/>
      <c r="Z34" s="341">
        <v>0</v>
      </c>
      <c r="AA34" s="416">
        <v>0</v>
      </c>
      <c r="AB34" s="415"/>
      <c r="AC34" s="414"/>
      <c r="AD34" s="404"/>
      <c r="AE34" s="416">
        <v>196128</v>
      </c>
      <c r="AF34" s="415">
        <v>196128</v>
      </c>
      <c r="AG34" s="414"/>
      <c r="AH34" s="404">
        <v>196128</v>
      </c>
      <c r="AI34" s="341">
        <v>0</v>
      </c>
      <c r="AJ34" s="416">
        <v>0</v>
      </c>
      <c r="AK34" s="415"/>
      <c r="AL34" s="414"/>
      <c r="AM34" s="404"/>
      <c r="AN34" s="416">
        <v>0</v>
      </c>
      <c r="AO34" s="415"/>
      <c r="AP34" s="414"/>
      <c r="AQ34" s="404"/>
      <c r="AR34" s="416">
        <v>196129</v>
      </c>
      <c r="AS34" s="415"/>
      <c r="AT34" s="414"/>
      <c r="AU34" s="404"/>
      <c r="AV34" s="416">
        <v>0</v>
      </c>
      <c r="AW34" s="415"/>
      <c r="AX34" s="414"/>
      <c r="AY34" s="404"/>
      <c r="AZ34" s="416">
        <v>0</v>
      </c>
      <c r="BA34" s="415"/>
      <c r="BB34" s="414"/>
      <c r="BC34" s="404"/>
      <c r="BD34" s="101">
        <v>0</v>
      </c>
      <c r="BE34" s="99">
        <v>0</v>
      </c>
      <c r="BF34" s="403">
        <f t="shared" si="6"/>
        <v>784513</v>
      </c>
      <c r="BG34" s="413">
        <f t="shared" si="8"/>
        <v>196129</v>
      </c>
      <c r="BH34" s="401">
        <f t="shared" si="9"/>
        <v>392256</v>
      </c>
      <c r="BI34" s="401">
        <f t="shared" si="10"/>
        <v>588384</v>
      </c>
      <c r="BJ34" s="412">
        <f t="shared" si="11"/>
        <v>-196128</v>
      </c>
      <c r="BK34" s="401">
        <f t="shared" si="12"/>
        <v>588384</v>
      </c>
      <c r="BL34" s="412">
        <f t="shared" si="13"/>
        <v>0</v>
      </c>
      <c r="BM34" s="363"/>
    </row>
    <row r="35" spans="1:65" x14ac:dyDescent="0.2">
      <c r="A35" s="419" t="s">
        <v>92</v>
      </c>
      <c r="B35" s="252" t="s">
        <v>96</v>
      </c>
      <c r="C35" s="418" t="s">
        <v>92</v>
      </c>
      <c r="D35" s="417">
        <f t="shared" si="7"/>
        <v>47772</v>
      </c>
      <c r="E35" s="416">
        <v>47772</v>
      </c>
      <c r="F35" s="415">
        <v>47772</v>
      </c>
      <c r="G35" s="414"/>
      <c r="H35" s="404">
        <v>47772</v>
      </c>
      <c r="I35" s="416">
        <v>0</v>
      </c>
      <c r="J35" s="415"/>
      <c r="K35" s="414"/>
      <c r="L35" s="404"/>
      <c r="M35" s="416">
        <v>0</v>
      </c>
      <c r="N35" s="415"/>
      <c r="O35" s="414"/>
      <c r="P35" s="404"/>
      <c r="Q35" s="341">
        <v>0</v>
      </c>
      <c r="R35" s="416">
        <v>0</v>
      </c>
      <c r="S35" s="415"/>
      <c r="T35" s="414"/>
      <c r="U35" s="404"/>
      <c r="V35" s="416">
        <v>0</v>
      </c>
      <c r="W35" s="415"/>
      <c r="X35" s="414"/>
      <c r="Y35" s="404"/>
      <c r="Z35" s="341">
        <v>0</v>
      </c>
      <c r="AA35" s="416">
        <v>0</v>
      </c>
      <c r="AB35" s="415"/>
      <c r="AC35" s="414"/>
      <c r="AD35" s="404"/>
      <c r="AE35" s="416">
        <v>0</v>
      </c>
      <c r="AF35" s="415"/>
      <c r="AG35" s="414"/>
      <c r="AH35" s="404"/>
      <c r="AI35" s="341">
        <v>0</v>
      </c>
      <c r="AJ35" s="416">
        <v>0</v>
      </c>
      <c r="AK35" s="415"/>
      <c r="AL35" s="414"/>
      <c r="AM35" s="404"/>
      <c r="AN35" s="416">
        <v>0</v>
      </c>
      <c r="AO35" s="415"/>
      <c r="AP35" s="414"/>
      <c r="AQ35" s="404"/>
      <c r="AR35" s="416">
        <v>0</v>
      </c>
      <c r="AS35" s="415"/>
      <c r="AT35" s="414"/>
      <c r="AU35" s="404"/>
      <c r="AV35" s="416">
        <v>0</v>
      </c>
      <c r="AW35" s="415"/>
      <c r="AX35" s="414"/>
      <c r="AY35" s="404"/>
      <c r="AZ35" s="416">
        <v>0</v>
      </c>
      <c r="BA35" s="415"/>
      <c r="BB35" s="414"/>
      <c r="BC35" s="404"/>
      <c r="BD35" s="101">
        <v>0</v>
      </c>
      <c r="BE35" s="99">
        <v>0</v>
      </c>
      <c r="BF35" s="403">
        <f t="shared" si="6"/>
        <v>47772</v>
      </c>
      <c r="BG35" s="413">
        <f t="shared" si="8"/>
        <v>0</v>
      </c>
      <c r="BH35" s="401">
        <f t="shared" si="9"/>
        <v>47772</v>
      </c>
      <c r="BI35" s="401">
        <f t="shared" si="10"/>
        <v>47772</v>
      </c>
      <c r="BJ35" s="412">
        <f t="shared" si="11"/>
        <v>0</v>
      </c>
      <c r="BK35" s="401">
        <f t="shared" si="12"/>
        <v>47772</v>
      </c>
      <c r="BL35" s="412">
        <f t="shared" si="13"/>
        <v>0</v>
      </c>
      <c r="BM35" s="363"/>
    </row>
    <row r="36" spans="1:65" x14ac:dyDescent="0.2">
      <c r="A36" s="419" t="s">
        <v>92</v>
      </c>
      <c r="B36" s="252" t="s">
        <v>97</v>
      </c>
      <c r="C36" s="418" t="s">
        <v>92</v>
      </c>
      <c r="D36" s="417">
        <f t="shared" si="7"/>
        <v>571800</v>
      </c>
      <c r="E36" s="416">
        <v>571800</v>
      </c>
      <c r="F36" s="415">
        <v>571800</v>
      </c>
      <c r="G36" s="414"/>
      <c r="H36" s="404">
        <v>571800</v>
      </c>
      <c r="I36" s="416">
        <v>0</v>
      </c>
      <c r="J36" s="415"/>
      <c r="K36" s="414"/>
      <c r="L36" s="404"/>
      <c r="M36" s="416">
        <v>0</v>
      </c>
      <c r="N36" s="415"/>
      <c r="O36" s="414"/>
      <c r="P36" s="404"/>
      <c r="Q36" s="341">
        <v>0</v>
      </c>
      <c r="R36" s="416">
        <v>0</v>
      </c>
      <c r="S36" s="415"/>
      <c r="T36" s="414"/>
      <c r="U36" s="404"/>
      <c r="V36" s="416">
        <v>0</v>
      </c>
      <c r="W36" s="415"/>
      <c r="X36" s="414"/>
      <c r="Y36" s="404"/>
      <c r="Z36" s="341">
        <v>0</v>
      </c>
      <c r="AA36" s="416">
        <v>0</v>
      </c>
      <c r="AB36" s="415"/>
      <c r="AC36" s="414"/>
      <c r="AD36" s="404"/>
      <c r="AE36" s="416">
        <v>0</v>
      </c>
      <c r="AF36" s="415"/>
      <c r="AG36" s="414"/>
      <c r="AH36" s="404"/>
      <c r="AI36" s="341">
        <v>0</v>
      </c>
      <c r="AJ36" s="416">
        <v>0</v>
      </c>
      <c r="AK36" s="415"/>
      <c r="AL36" s="414"/>
      <c r="AM36" s="404"/>
      <c r="AN36" s="416">
        <v>0</v>
      </c>
      <c r="AO36" s="415"/>
      <c r="AP36" s="414"/>
      <c r="AQ36" s="404"/>
      <c r="AR36" s="416">
        <v>0</v>
      </c>
      <c r="AS36" s="415"/>
      <c r="AT36" s="414"/>
      <c r="AU36" s="404"/>
      <c r="AV36" s="416">
        <v>0</v>
      </c>
      <c r="AW36" s="415"/>
      <c r="AX36" s="414"/>
      <c r="AY36" s="404"/>
      <c r="AZ36" s="416">
        <v>0</v>
      </c>
      <c r="BA36" s="415"/>
      <c r="BB36" s="414"/>
      <c r="BC36" s="404"/>
      <c r="BD36" s="101">
        <v>0</v>
      </c>
      <c r="BE36" s="99">
        <v>0</v>
      </c>
      <c r="BF36" s="403">
        <f t="shared" si="6"/>
        <v>571800</v>
      </c>
      <c r="BG36" s="413">
        <f t="shared" si="8"/>
        <v>0</v>
      </c>
      <c r="BH36" s="401">
        <f t="shared" si="9"/>
        <v>571800</v>
      </c>
      <c r="BI36" s="401">
        <f t="shared" si="10"/>
        <v>571800</v>
      </c>
      <c r="BJ36" s="412">
        <f t="shared" si="11"/>
        <v>0</v>
      </c>
      <c r="BK36" s="401">
        <f t="shared" si="12"/>
        <v>571800</v>
      </c>
      <c r="BL36" s="412">
        <f t="shared" si="13"/>
        <v>0</v>
      </c>
      <c r="BM36" s="363"/>
    </row>
    <row r="37" spans="1:65" ht="15" thickBot="1" x14ac:dyDescent="0.25">
      <c r="A37" s="411" t="s">
        <v>92</v>
      </c>
      <c r="B37" s="410" t="s">
        <v>194</v>
      </c>
      <c r="C37" s="409" t="s">
        <v>92</v>
      </c>
      <c r="D37" s="408">
        <f t="shared" si="7"/>
        <v>27545</v>
      </c>
      <c r="E37" s="407">
        <v>27545</v>
      </c>
      <c r="F37" s="406">
        <v>15106</v>
      </c>
      <c r="G37" s="405"/>
      <c r="H37" s="404">
        <v>15106</v>
      </c>
      <c r="I37" s="407">
        <v>0</v>
      </c>
      <c r="J37" s="406"/>
      <c r="K37" s="405"/>
      <c r="L37" s="404"/>
      <c r="M37" s="407">
        <v>0</v>
      </c>
      <c r="N37" s="406"/>
      <c r="O37" s="405"/>
      <c r="P37" s="404"/>
      <c r="Q37" s="341">
        <v>-12439</v>
      </c>
      <c r="R37" s="407">
        <v>0</v>
      </c>
      <c r="S37" s="406"/>
      <c r="T37" s="405"/>
      <c r="U37" s="404"/>
      <c r="V37" s="407">
        <v>0</v>
      </c>
      <c r="W37" s="406"/>
      <c r="X37" s="405"/>
      <c r="Y37" s="404"/>
      <c r="Z37" s="341">
        <v>0</v>
      </c>
      <c r="AA37" s="407">
        <v>0</v>
      </c>
      <c r="AB37" s="406"/>
      <c r="AC37" s="405"/>
      <c r="AD37" s="404"/>
      <c r="AE37" s="407">
        <v>0</v>
      </c>
      <c r="AF37" s="406"/>
      <c r="AG37" s="405"/>
      <c r="AH37" s="404"/>
      <c r="AI37" s="341">
        <v>0</v>
      </c>
      <c r="AJ37" s="407">
        <v>0</v>
      </c>
      <c r="AK37" s="406"/>
      <c r="AL37" s="405"/>
      <c r="AM37" s="404"/>
      <c r="AN37" s="407">
        <v>0</v>
      </c>
      <c r="AO37" s="406"/>
      <c r="AP37" s="405"/>
      <c r="AQ37" s="404"/>
      <c r="AR37" s="407">
        <v>0</v>
      </c>
      <c r="AS37" s="406"/>
      <c r="AT37" s="405"/>
      <c r="AU37" s="404"/>
      <c r="AV37" s="407">
        <v>0</v>
      </c>
      <c r="AW37" s="406"/>
      <c r="AX37" s="405"/>
      <c r="AY37" s="404"/>
      <c r="AZ37" s="407">
        <v>0</v>
      </c>
      <c r="BA37" s="406"/>
      <c r="BB37" s="405"/>
      <c r="BC37" s="404"/>
      <c r="BD37" s="102">
        <v>0</v>
      </c>
      <c r="BE37" s="100">
        <v>0</v>
      </c>
      <c r="BF37" s="403">
        <f t="shared" si="6"/>
        <v>15106</v>
      </c>
      <c r="BG37" s="402">
        <f t="shared" si="8"/>
        <v>0</v>
      </c>
      <c r="BH37" s="401">
        <f t="shared" si="9"/>
        <v>15106</v>
      </c>
      <c r="BI37" s="400">
        <f t="shared" si="10"/>
        <v>15106</v>
      </c>
      <c r="BJ37" s="399">
        <f t="shared" si="11"/>
        <v>0</v>
      </c>
      <c r="BK37" s="400">
        <f t="shared" si="12"/>
        <v>15106</v>
      </c>
      <c r="BL37" s="399">
        <f t="shared" si="13"/>
        <v>0</v>
      </c>
      <c r="BM37" s="363"/>
    </row>
    <row r="38" spans="1:65" s="9" customFormat="1" ht="15.75" thickBot="1" x14ac:dyDescent="0.3">
      <c r="A38" s="106"/>
      <c r="B38" s="80" t="s">
        <v>98</v>
      </c>
      <c r="C38" s="225"/>
      <c r="D38" s="107">
        <f>SUM(D11:D29)</f>
        <v>29631023</v>
      </c>
      <c r="E38" s="108">
        <f>SUM(E11:E29)</f>
        <v>2000000</v>
      </c>
      <c r="F38" s="109">
        <f>SUM(F11:F29)</f>
        <v>0</v>
      </c>
      <c r="G38" s="224"/>
      <c r="H38" s="110">
        <f>SUM(H11:H29)</f>
        <v>0</v>
      </c>
      <c r="I38" s="108">
        <f>SUM(I11:I29)</f>
        <v>5338840</v>
      </c>
      <c r="J38" s="109">
        <f>SUM(J11:J29)</f>
        <v>2000000</v>
      </c>
      <c r="K38" s="224"/>
      <c r="L38" s="110">
        <f>SUM(L11:L29)</f>
        <v>0</v>
      </c>
      <c r="M38" s="108">
        <f>SUM(M11:M29)</f>
        <v>994983</v>
      </c>
      <c r="N38" s="109">
        <f>SUM(N11:N29)</f>
        <v>994983</v>
      </c>
      <c r="O38" s="224"/>
      <c r="P38" s="110">
        <f>SUM(P11:P29)</f>
        <v>2994983</v>
      </c>
      <c r="Q38" s="110">
        <f>SUM(Q11:Q29)</f>
        <v>-5338840</v>
      </c>
      <c r="R38" s="108">
        <f>SUM(R11:R29)</f>
        <v>4000000</v>
      </c>
      <c r="S38" s="109">
        <f>SUM(S11:S29)</f>
        <v>3819462</v>
      </c>
      <c r="T38" s="224"/>
      <c r="U38" s="110">
        <f>SUM(U11:U29)</f>
        <v>1909731</v>
      </c>
      <c r="V38" s="108">
        <f>SUM(V11:V29)</f>
        <v>3420540</v>
      </c>
      <c r="W38" s="109">
        <f>SUM(W11:W29)</f>
        <v>0</v>
      </c>
      <c r="X38" s="224"/>
      <c r="Y38" s="110">
        <f>SUM(Y11:Y29)</f>
        <v>1909731</v>
      </c>
      <c r="Z38" s="110">
        <f>SUM(Z11:Z29)</f>
        <v>-3601078</v>
      </c>
      <c r="AA38" s="108">
        <f>SUM(AA11:AA29)</f>
        <v>1338840</v>
      </c>
      <c r="AB38" s="109">
        <f>SUM(AB11:AB29)</f>
        <v>1248571</v>
      </c>
      <c r="AC38" s="224"/>
      <c r="AD38" s="110">
        <f>SUM(AD11:AD29)</f>
        <v>0</v>
      </c>
      <c r="AE38" s="108">
        <f>SUM(AE11:AE29)</f>
        <v>1500000</v>
      </c>
      <c r="AF38" s="109">
        <f>SUM(AF11:AF29)</f>
        <v>3191000</v>
      </c>
      <c r="AG38" s="224"/>
      <c r="AH38" s="110">
        <f>SUM(AH11:AH29)</f>
        <v>4439571</v>
      </c>
      <c r="AI38" s="110">
        <f>SUM(AI11:AI29)</f>
        <v>1600731</v>
      </c>
      <c r="AJ38" s="108">
        <f>SUM(AJ11:AJ29)</f>
        <v>2081700</v>
      </c>
      <c r="AK38" s="109">
        <f>SUM(AK11:AK29)</f>
        <v>0</v>
      </c>
      <c r="AL38" s="224"/>
      <c r="AM38" s="110">
        <f>SUM(AM11:AM29)</f>
        <v>0</v>
      </c>
      <c r="AN38" s="108">
        <f>SUM(AN11:AN29)</f>
        <v>0</v>
      </c>
      <c r="AO38" s="109">
        <f>SUM(AO11:AO29)</f>
        <v>0</v>
      </c>
      <c r="AP38" s="224"/>
      <c r="AQ38" s="110">
        <f>SUM(AQ11:AQ29)</f>
        <v>0</v>
      </c>
      <c r="AR38" s="108">
        <f>SUM(AR11:AR29)</f>
        <v>0</v>
      </c>
      <c r="AS38" s="109">
        <f>SUM(AS11:AS29)</f>
        <v>0</v>
      </c>
      <c r="AT38" s="224"/>
      <c r="AU38" s="110">
        <f>SUM(AU11:AU29)</f>
        <v>0</v>
      </c>
      <c r="AV38" s="108">
        <f>SUM(AV11:AV29)</f>
        <v>3863167</v>
      </c>
      <c r="AW38" s="109">
        <f>SUM(AW11:AW29)</f>
        <v>0</v>
      </c>
      <c r="AX38" s="224"/>
      <c r="AY38" s="110">
        <f>SUM(AY11:AY29)</f>
        <v>0</v>
      </c>
      <c r="AZ38" s="108">
        <f>SUM(AZ11:AZ29)</f>
        <v>3581700</v>
      </c>
      <c r="BA38" s="109">
        <f>SUM(BA11:BA29)</f>
        <v>0</v>
      </c>
      <c r="BB38" s="224"/>
      <c r="BC38" s="110">
        <f>SUM(BC11:BC29)</f>
        <v>0</v>
      </c>
      <c r="BD38" s="111">
        <f>SUM(BD13:BD29)</f>
        <v>0</v>
      </c>
      <c r="BE38" s="112">
        <f>SUM(BE13:BE29)</f>
        <v>0</v>
      </c>
      <c r="BF38" s="113">
        <f t="shared" si="6"/>
        <v>20780583</v>
      </c>
      <c r="BG38" s="398">
        <f t="shared" si="8"/>
        <v>9526567</v>
      </c>
      <c r="BH38" s="398">
        <f>SUM(BH11:BH29)</f>
        <v>6814445</v>
      </c>
      <c r="BI38" s="398">
        <f t="shared" si="10"/>
        <v>11254016</v>
      </c>
      <c r="BJ38" s="397">
        <f t="shared" si="11"/>
        <v>-4439571</v>
      </c>
      <c r="BK38" s="398">
        <f t="shared" si="12"/>
        <v>11254016</v>
      </c>
      <c r="BL38" s="397">
        <f t="shared" si="13"/>
        <v>0</v>
      </c>
      <c r="BM38" s="219"/>
    </row>
    <row r="39" spans="1:65" s="9" customFormat="1" ht="15.75" thickBot="1" x14ac:dyDescent="0.3">
      <c r="A39" s="124"/>
      <c r="B39" s="125" t="s">
        <v>99</v>
      </c>
      <c r="C39" s="223"/>
      <c r="D39" s="126">
        <f>D31</f>
        <v>415692</v>
      </c>
      <c r="E39" s="127">
        <f>E31</f>
        <v>34641</v>
      </c>
      <c r="F39" s="128">
        <f>F31</f>
        <v>34641</v>
      </c>
      <c r="G39" s="222"/>
      <c r="H39" s="129">
        <f>H31</f>
        <v>34641</v>
      </c>
      <c r="I39" s="127">
        <f>I31</f>
        <v>34641</v>
      </c>
      <c r="J39" s="128">
        <f>J31</f>
        <v>34641</v>
      </c>
      <c r="K39" s="222"/>
      <c r="L39" s="129">
        <f>L31</f>
        <v>34641</v>
      </c>
      <c r="M39" s="127">
        <f>M31</f>
        <v>34641</v>
      </c>
      <c r="N39" s="128">
        <f>N31</f>
        <v>34641</v>
      </c>
      <c r="O39" s="222"/>
      <c r="P39" s="129">
        <f>P31</f>
        <v>34641</v>
      </c>
      <c r="Q39" s="129">
        <f>Q31</f>
        <v>0</v>
      </c>
      <c r="R39" s="127">
        <f>R31</f>
        <v>34641</v>
      </c>
      <c r="S39" s="128">
        <f>S31</f>
        <v>34641</v>
      </c>
      <c r="T39" s="222"/>
      <c r="U39" s="129">
        <f>U31</f>
        <v>34641</v>
      </c>
      <c r="V39" s="127">
        <f>V31</f>
        <v>34641</v>
      </c>
      <c r="W39" s="128">
        <f>W31</f>
        <v>34641</v>
      </c>
      <c r="X39" s="222"/>
      <c r="Y39" s="129">
        <f>Y31</f>
        <v>34641</v>
      </c>
      <c r="Z39" s="129">
        <f>Z31</f>
        <v>0</v>
      </c>
      <c r="AA39" s="127">
        <f>AA31</f>
        <v>34641</v>
      </c>
      <c r="AB39" s="128">
        <f>AB31</f>
        <v>34641</v>
      </c>
      <c r="AC39" s="222"/>
      <c r="AD39" s="129">
        <f>AD31</f>
        <v>34641</v>
      </c>
      <c r="AE39" s="127">
        <f>AE31</f>
        <v>34641</v>
      </c>
      <c r="AF39" s="128">
        <f>AF31</f>
        <v>34641</v>
      </c>
      <c r="AG39" s="222"/>
      <c r="AH39" s="129">
        <f>AH31</f>
        <v>34641</v>
      </c>
      <c r="AI39" s="129">
        <f>AI31</f>
        <v>0</v>
      </c>
      <c r="AJ39" s="127">
        <f>AJ31</f>
        <v>34641</v>
      </c>
      <c r="AK39" s="128">
        <f>AK31</f>
        <v>0</v>
      </c>
      <c r="AL39" s="222"/>
      <c r="AM39" s="129">
        <f>AM31</f>
        <v>0</v>
      </c>
      <c r="AN39" s="127">
        <f>AN31</f>
        <v>34641</v>
      </c>
      <c r="AO39" s="128">
        <f>AO31</f>
        <v>0</v>
      </c>
      <c r="AP39" s="222"/>
      <c r="AQ39" s="129">
        <f>AQ31</f>
        <v>0</v>
      </c>
      <c r="AR39" s="127">
        <f>AR31</f>
        <v>34641</v>
      </c>
      <c r="AS39" s="128">
        <f>AS31</f>
        <v>0</v>
      </c>
      <c r="AT39" s="222"/>
      <c r="AU39" s="129">
        <f>AU31</f>
        <v>0</v>
      </c>
      <c r="AV39" s="127">
        <f>AV31</f>
        <v>34641</v>
      </c>
      <c r="AW39" s="128">
        <f>AW31</f>
        <v>0</v>
      </c>
      <c r="AX39" s="222"/>
      <c r="AY39" s="129">
        <f>AY31</f>
        <v>0</v>
      </c>
      <c r="AZ39" s="127">
        <f>AZ31</f>
        <v>34641</v>
      </c>
      <c r="BA39" s="128">
        <f>BA31</f>
        <v>0</v>
      </c>
      <c r="BB39" s="222"/>
      <c r="BC39" s="129">
        <f>BC31</f>
        <v>0</v>
      </c>
      <c r="BD39" s="130">
        <f>BD31</f>
        <v>0</v>
      </c>
      <c r="BE39" s="131">
        <f>BE31</f>
        <v>0</v>
      </c>
      <c r="BF39" s="113">
        <f t="shared" si="6"/>
        <v>415692</v>
      </c>
      <c r="BG39" s="396">
        <f t="shared" si="8"/>
        <v>173205</v>
      </c>
      <c r="BH39" s="396">
        <f>BH31</f>
        <v>173205</v>
      </c>
      <c r="BI39" s="396">
        <f t="shared" si="10"/>
        <v>242487</v>
      </c>
      <c r="BJ39" s="395">
        <f t="shared" si="11"/>
        <v>-69282</v>
      </c>
      <c r="BK39" s="396">
        <f t="shared" si="12"/>
        <v>242487</v>
      </c>
      <c r="BL39" s="395">
        <f t="shared" si="13"/>
        <v>0</v>
      </c>
      <c r="BM39" s="219"/>
    </row>
    <row r="40" spans="1:65" s="9" customFormat="1" ht="15.75" thickBot="1" x14ac:dyDescent="0.3">
      <c r="A40" s="114"/>
      <c r="B40" s="88" t="s">
        <v>100</v>
      </c>
      <c r="C40" s="221"/>
      <c r="D40" s="115">
        <f>SUM(D32:D37)</f>
        <v>9948750</v>
      </c>
      <c r="E40" s="116">
        <f>SUM(E32:E37)</f>
        <v>1534630</v>
      </c>
      <c r="F40" s="117">
        <f>SUM(F32:F37)</f>
        <v>1521776</v>
      </c>
      <c r="G40" s="220"/>
      <c r="H40" s="118">
        <f>SUM(H32:H37)</f>
        <v>830806</v>
      </c>
      <c r="I40" s="116">
        <f>SUM(I32:I37)</f>
        <v>713885</v>
      </c>
      <c r="J40" s="117">
        <f>SUM(J32:J37)</f>
        <v>713885</v>
      </c>
      <c r="K40" s="220"/>
      <c r="L40" s="118">
        <f>SUM(L32:L37)</f>
        <v>690970</v>
      </c>
      <c r="M40" s="116">
        <f>SUM(M32:M37)</f>
        <v>713885</v>
      </c>
      <c r="N40" s="117">
        <f>SUM(N32:N37)</f>
        <v>713885</v>
      </c>
      <c r="O40" s="220"/>
      <c r="P40" s="118">
        <f>SUM(P32:P37)</f>
        <v>713885</v>
      </c>
      <c r="Q40" s="110">
        <f>SUM(Q32:Q37)</f>
        <v>-12854</v>
      </c>
      <c r="R40" s="116">
        <f>SUM(R32:R37)</f>
        <v>907013</v>
      </c>
      <c r="S40" s="117">
        <f>SUM(S32:S37)</f>
        <v>910013</v>
      </c>
      <c r="T40" s="220"/>
      <c r="U40" s="118">
        <f>SUM(U32:U37)</f>
        <v>1623898</v>
      </c>
      <c r="V40" s="116">
        <f>SUM(V32:V37)</f>
        <v>710885</v>
      </c>
      <c r="W40" s="117">
        <f>SUM(W32:W37)</f>
        <v>707885</v>
      </c>
      <c r="X40" s="220"/>
      <c r="Y40" s="118">
        <f>SUM(Y32:Y37)</f>
        <v>0</v>
      </c>
      <c r="Z40" s="110">
        <f>SUM(Z32:Z37)</f>
        <v>0</v>
      </c>
      <c r="AA40" s="116">
        <f>SUM(AA32:AA37)</f>
        <v>710885</v>
      </c>
      <c r="AB40" s="117">
        <f>SUM(AB32:AB37)</f>
        <v>710885</v>
      </c>
      <c r="AC40" s="220"/>
      <c r="AD40" s="118">
        <f>SUM(AD32:AD37)</f>
        <v>707885</v>
      </c>
      <c r="AE40" s="116">
        <f>SUM(AE32:AE37)</f>
        <v>907013</v>
      </c>
      <c r="AF40" s="117">
        <f>SUM(AF32:AF37)</f>
        <v>907013</v>
      </c>
      <c r="AG40" s="220"/>
      <c r="AH40" s="118">
        <f>SUM(AH32:AH37)</f>
        <v>1617898</v>
      </c>
      <c r="AI40" s="110">
        <f>SUM(AI32:AI37)</f>
        <v>0</v>
      </c>
      <c r="AJ40" s="116">
        <f>SUM(AJ32:AJ37)</f>
        <v>710885</v>
      </c>
      <c r="AK40" s="117">
        <f>SUM(AK32:AK37)</f>
        <v>0</v>
      </c>
      <c r="AL40" s="220"/>
      <c r="AM40" s="118">
        <f>SUM(AM32:AM37)</f>
        <v>0</v>
      </c>
      <c r="AN40" s="116">
        <f>SUM(AN32:AN37)</f>
        <v>710885</v>
      </c>
      <c r="AO40" s="117">
        <f>SUM(AO32:AO37)</f>
        <v>0</v>
      </c>
      <c r="AP40" s="220"/>
      <c r="AQ40" s="118">
        <f>SUM(AQ32:AQ37)</f>
        <v>0</v>
      </c>
      <c r="AR40" s="116">
        <f>SUM(AR32:AR37)</f>
        <v>907014</v>
      </c>
      <c r="AS40" s="117">
        <f>SUM(AS32:AS37)</f>
        <v>0</v>
      </c>
      <c r="AT40" s="220"/>
      <c r="AU40" s="118">
        <f>SUM(AU32:AU37)</f>
        <v>0</v>
      </c>
      <c r="AV40" s="116">
        <f>SUM(AV32:AV37)</f>
        <v>710885</v>
      </c>
      <c r="AW40" s="117">
        <f>SUM(AW32:AW37)</f>
        <v>0</v>
      </c>
      <c r="AX40" s="220"/>
      <c r="AY40" s="118">
        <f>SUM(AY32:AY37)</f>
        <v>0</v>
      </c>
      <c r="AZ40" s="116">
        <f>SUM(AZ32:AZ37)</f>
        <v>710885</v>
      </c>
      <c r="BA40" s="117">
        <f>SUM(BA32:BA37)</f>
        <v>0</v>
      </c>
      <c r="BB40" s="220"/>
      <c r="BC40" s="118">
        <f>SUM(BC32:BC37)</f>
        <v>0</v>
      </c>
      <c r="BD40" s="119">
        <f>SUM(BD32:BD37)</f>
        <v>0</v>
      </c>
      <c r="BE40" s="120">
        <f>SUM(BE32:BE37)</f>
        <v>0</v>
      </c>
      <c r="BF40" s="113">
        <f t="shared" si="6"/>
        <v>9935896</v>
      </c>
      <c r="BG40" s="394">
        <f t="shared" si="8"/>
        <v>3750554</v>
      </c>
      <c r="BH40" s="394">
        <f>SUM(BH32:BH37)</f>
        <v>4567444</v>
      </c>
      <c r="BI40" s="394">
        <f t="shared" si="10"/>
        <v>6185342</v>
      </c>
      <c r="BJ40" s="393">
        <f t="shared" si="11"/>
        <v>-1617898</v>
      </c>
      <c r="BK40" s="394">
        <f t="shared" si="12"/>
        <v>6185342</v>
      </c>
      <c r="BL40" s="393">
        <f t="shared" si="13"/>
        <v>0</v>
      </c>
      <c r="BM40" s="219"/>
    </row>
    <row r="41" spans="1:65" s="9" customFormat="1" ht="15.75" thickBot="1" x14ac:dyDescent="0.3">
      <c r="A41" s="620" t="s">
        <v>101</v>
      </c>
      <c r="B41" s="621"/>
      <c r="C41" s="218"/>
      <c r="D41" s="121">
        <f>SUM(D38:D40)</f>
        <v>39995465</v>
      </c>
      <c r="E41" s="103">
        <f>SUM(E10:E37)</f>
        <v>3569271</v>
      </c>
      <c r="F41" s="104">
        <f>SUM(F10:F37)</f>
        <v>1556417</v>
      </c>
      <c r="G41" s="217"/>
      <c r="H41" s="105">
        <f>SUM(H10:H37)</f>
        <v>865447</v>
      </c>
      <c r="I41" s="103">
        <f>SUM(I10:I37)</f>
        <v>6087366</v>
      </c>
      <c r="J41" s="104">
        <f>SUM(J10:J37)</f>
        <v>2748526</v>
      </c>
      <c r="K41" s="217"/>
      <c r="L41" s="105">
        <f>SUM(L10:L37)</f>
        <v>725611</v>
      </c>
      <c r="M41" s="103">
        <f>SUM(M10:M37)</f>
        <v>1743509</v>
      </c>
      <c r="N41" s="104">
        <f>SUM(N10:N37)</f>
        <v>1743509</v>
      </c>
      <c r="O41" s="217"/>
      <c r="P41" s="105">
        <f>SUM(P10:P37)</f>
        <v>3743509</v>
      </c>
      <c r="Q41" s="105">
        <f>SUM(Q10:Q37)</f>
        <v>-5351694</v>
      </c>
      <c r="R41" s="103">
        <f>SUM(R10:R37)</f>
        <v>4941654</v>
      </c>
      <c r="S41" s="104">
        <f>SUM(S10:S37)</f>
        <v>4764116</v>
      </c>
      <c r="T41" s="217"/>
      <c r="U41" s="105">
        <f>SUM(U10:U37)</f>
        <v>3568270</v>
      </c>
      <c r="V41" s="103">
        <f>SUM(V10:V37)</f>
        <v>4166066</v>
      </c>
      <c r="W41" s="104">
        <f>SUM(W10:W37)</f>
        <v>742526</v>
      </c>
      <c r="X41" s="217"/>
      <c r="Y41" s="105">
        <f>SUM(Y10:Y37)</f>
        <v>1944372</v>
      </c>
      <c r="Z41" s="105">
        <f>SUM(Z10:Z37)</f>
        <v>-3601078</v>
      </c>
      <c r="AA41" s="103">
        <f>SUM(AA10:AA37)</f>
        <v>2084366</v>
      </c>
      <c r="AB41" s="104">
        <f>SUM(AB10:AB37)</f>
        <v>1994097</v>
      </c>
      <c r="AC41" s="217"/>
      <c r="AD41" s="105">
        <f>SUM(AD10:AD37)</f>
        <v>742526</v>
      </c>
      <c r="AE41" s="103">
        <f>SUM(AE10:AE37)</f>
        <v>2441654</v>
      </c>
      <c r="AF41" s="104">
        <f>SUM(AF10:AF37)</f>
        <v>4132654</v>
      </c>
      <c r="AG41" s="217"/>
      <c r="AH41" s="105">
        <f>SUM(AH10:AH37)</f>
        <v>6092110</v>
      </c>
      <c r="AI41" s="105">
        <f>SUM(AI10:AI37)</f>
        <v>1600731</v>
      </c>
      <c r="AJ41" s="103">
        <f>SUM(AJ10:AJ37)</f>
        <v>2827226</v>
      </c>
      <c r="AK41" s="104">
        <f>SUM(AK10:AK37)</f>
        <v>0</v>
      </c>
      <c r="AL41" s="217"/>
      <c r="AM41" s="105">
        <f>SUM(AM10:AM37)</f>
        <v>0</v>
      </c>
      <c r="AN41" s="103">
        <f>SUM(AN10:AN37)</f>
        <v>745526</v>
      </c>
      <c r="AO41" s="104">
        <f>SUM(AO10:AO37)</f>
        <v>0</v>
      </c>
      <c r="AP41" s="217"/>
      <c r="AQ41" s="105">
        <f>SUM(AQ10:AQ37)</f>
        <v>0</v>
      </c>
      <c r="AR41" s="103">
        <f>SUM(AR10:AR37)</f>
        <v>941655</v>
      </c>
      <c r="AS41" s="104">
        <f>SUM(AS10:AS37)</f>
        <v>0</v>
      </c>
      <c r="AT41" s="217"/>
      <c r="AU41" s="105">
        <f>SUM(AU10:AU37)</f>
        <v>0</v>
      </c>
      <c r="AV41" s="103">
        <f>SUM(AV10:AV37)</f>
        <v>4608693</v>
      </c>
      <c r="AW41" s="104">
        <f>SUM(AW10:AW37)</f>
        <v>0</v>
      </c>
      <c r="AX41" s="217"/>
      <c r="AY41" s="105">
        <f>SUM(AY10:AY37)</f>
        <v>0</v>
      </c>
      <c r="AZ41" s="103">
        <f>SUM(AZ10:AZ37)</f>
        <v>4327226</v>
      </c>
      <c r="BA41" s="104">
        <f>SUM(BA10:BA37)</f>
        <v>0</v>
      </c>
      <c r="BB41" s="217"/>
      <c r="BC41" s="105">
        <f t="shared" ref="BC41:BL41" si="14">SUM(BC10:BC37)</f>
        <v>0</v>
      </c>
      <c r="BD41" s="94">
        <f t="shared" si="14"/>
        <v>0</v>
      </c>
      <c r="BE41" s="95">
        <f t="shared" si="14"/>
        <v>0</v>
      </c>
      <c r="BF41" s="25">
        <f t="shared" si="14"/>
        <v>31132171</v>
      </c>
      <c r="BG41" s="25">
        <f t="shared" si="14"/>
        <v>13450326</v>
      </c>
      <c r="BH41" s="392">
        <f t="shared" si="14"/>
        <v>11555094</v>
      </c>
      <c r="BI41" s="392">
        <f t="shared" si="14"/>
        <v>17681845</v>
      </c>
      <c r="BJ41" s="391">
        <f t="shared" si="14"/>
        <v>-6126751</v>
      </c>
      <c r="BK41" s="392">
        <f t="shared" si="14"/>
        <v>17681845</v>
      </c>
      <c r="BL41" s="391">
        <f t="shared" si="14"/>
        <v>0</v>
      </c>
      <c r="BM41" s="216"/>
    </row>
    <row r="42" spans="1:65" ht="15.75" thickTop="1" thickBot="1" x14ac:dyDescent="0.25">
      <c r="A42" s="390"/>
      <c r="B42" s="389" t="s">
        <v>102</v>
      </c>
      <c r="C42" s="388"/>
      <c r="D42" s="387"/>
      <c r="E42" s="386">
        <f>E41</f>
        <v>3569271</v>
      </c>
      <c r="F42" s="385"/>
      <c r="G42" s="384"/>
      <c r="H42" s="383"/>
      <c r="I42" s="386">
        <f>SUM(E42,I41)</f>
        <v>9656637</v>
      </c>
      <c r="J42" s="385"/>
      <c r="K42" s="384"/>
      <c r="L42" s="383"/>
      <c r="M42" s="386">
        <f>SUM(I42,M41)</f>
        <v>11400146</v>
      </c>
      <c r="N42" s="385"/>
      <c r="O42" s="384"/>
      <c r="P42" s="383"/>
      <c r="Q42" s="343">
        <f>M42+Q41</f>
        <v>6048452</v>
      </c>
      <c r="R42" s="386">
        <f>SUM(Q42,R41)</f>
        <v>10990106</v>
      </c>
      <c r="S42" s="385"/>
      <c r="T42" s="384"/>
      <c r="U42" s="383"/>
      <c r="V42" s="386">
        <f>SUM(R42,V41)</f>
        <v>15156172</v>
      </c>
      <c r="W42" s="385"/>
      <c r="X42" s="384"/>
      <c r="Y42" s="383"/>
      <c r="Z42" s="343">
        <f>V42+Z41</f>
        <v>11555094</v>
      </c>
      <c r="AA42" s="386">
        <f>SUM(Z42,AA41)</f>
        <v>13639460</v>
      </c>
      <c r="AB42" s="385"/>
      <c r="AC42" s="384"/>
      <c r="AD42" s="383"/>
      <c r="AE42" s="386">
        <f>SUM(AA42,AE41)</f>
        <v>16081114</v>
      </c>
      <c r="AF42" s="385"/>
      <c r="AG42" s="384"/>
      <c r="AH42" s="383"/>
      <c r="AI42" s="343">
        <f>AE42+AI41</f>
        <v>17681845</v>
      </c>
      <c r="AJ42" s="386">
        <f>SUM(AI42,AJ41)</f>
        <v>20509071</v>
      </c>
      <c r="AK42" s="385"/>
      <c r="AL42" s="384"/>
      <c r="AM42" s="383"/>
      <c r="AN42" s="386">
        <f>SUM(AJ42,AN41)</f>
        <v>21254597</v>
      </c>
      <c r="AO42" s="385"/>
      <c r="AP42" s="384"/>
      <c r="AQ42" s="383"/>
      <c r="AR42" s="386">
        <f>SUM(AN42,AR41)</f>
        <v>22196252</v>
      </c>
      <c r="AS42" s="385"/>
      <c r="AT42" s="384"/>
      <c r="AU42" s="383"/>
      <c r="AV42" s="386">
        <f>SUM(AR42,AV41)</f>
        <v>26804945</v>
      </c>
      <c r="AW42" s="385"/>
      <c r="AX42" s="384"/>
      <c r="AY42" s="383"/>
      <c r="AZ42" s="386">
        <f>SUM(AV42,AZ41)</f>
        <v>31132171</v>
      </c>
      <c r="BA42" s="385"/>
      <c r="BB42" s="384"/>
      <c r="BC42" s="383"/>
      <c r="BD42" s="383"/>
      <c r="BE42" s="383"/>
      <c r="BF42" s="374"/>
      <c r="BG42" s="373"/>
      <c r="BH42" s="373"/>
      <c r="BI42" s="373"/>
      <c r="BJ42" s="373"/>
      <c r="BK42" s="373"/>
      <c r="BL42" s="373"/>
    </row>
    <row r="43" spans="1:65" ht="15" thickTop="1" x14ac:dyDescent="0.2">
      <c r="A43" s="382"/>
      <c r="B43" s="381" t="s">
        <v>103</v>
      </c>
      <c r="C43" s="380"/>
      <c r="D43" s="379"/>
      <c r="E43" s="378"/>
      <c r="F43" s="376">
        <f>F41</f>
        <v>1556417</v>
      </c>
      <c r="G43" s="377"/>
      <c r="H43" s="375"/>
      <c r="I43" s="378"/>
      <c r="J43" s="376">
        <f>SUM(F43,J41)</f>
        <v>4304943</v>
      </c>
      <c r="K43" s="377"/>
      <c r="L43" s="375"/>
      <c r="M43" s="378"/>
      <c r="N43" s="376">
        <f>SUM(J43,N41)</f>
        <v>6048452</v>
      </c>
      <c r="O43" s="377"/>
      <c r="P43" s="375"/>
      <c r="Q43" s="342"/>
      <c r="R43" s="378"/>
      <c r="S43" s="376">
        <f>SUM(N43,S41)</f>
        <v>10812568</v>
      </c>
      <c r="T43" s="377"/>
      <c r="U43" s="375"/>
      <c r="V43" s="378"/>
      <c r="W43" s="376">
        <f>SUM(S43,W41)</f>
        <v>11555094</v>
      </c>
      <c r="X43" s="377"/>
      <c r="Y43" s="375"/>
      <c r="Z43" s="342"/>
      <c r="AA43" s="378"/>
      <c r="AB43" s="376">
        <f>SUM(W43,AB41)</f>
        <v>13549191</v>
      </c>
      <c r="AC43" s="377"/>
      <c r="AD43" s="375"/>
      <c r="AE43" s="378"/>
      <c r="AF43" s="376">
        <f>SUM(AB43,AF41)</f>
        <v>17681845</v>
      </c>
      <c r="AG43" s="377"/>
      <c r="AH43" s="375"/>
      <c r="AI43" s="342"/>
      <c r="AJ43" s="378"/>
      <c r="AK43" s="376">
        <f>SUM(AF43,AK41)</f>
        <v>17681845</v>
      </c>
      <c r="AL43" s="377"/>
      <c r="AM43" s="375"/>
      <c r="AN43" s="378"/>
      <c r="AO43" s="376">
        <f>SUM(AK43,AO41)</f>
        <v>17681845</v>
      </c>
      <c r="AP43" s="377"/>
      <c r="AQ43" s="375"/>
      <c r="AR43" s="378"/>
      <c r="AS43" s="376">
        <f>SUM(AO43,AS41)</f>
        <v>17681845</v>
      </c>
      <c r="AT43" s="377"/>
      <c r="AU43" s="375"/>
      <c r="AV43" s="378"/>
      <c r="AW43" s="376">
        <f>SUM(AS43,AW41)</f>
        <v>17681845</v>
      </c>
      <c r="AX43" s="377"/>
      <c r="AY43" s="375"/>
      <c r="AZ43" s="378"/>
      <c r="BA43" s="376">
        <f>+AW43+BA41</f>
        <v>17681845</v>
      </c>
      <c r="BB43" s="377"/>
      <c r="BC43" s="375"/>
      <c r="BD43" s="376">
        <f>BA43+BD41</f>
        <v>17681845</v>
      </c>
      <c r="BE43" s="375"/>
      <c r="BF43" s="374"/>
      <c r="BG43" s="373"/>
      <c r="BH43" s="373"/>
      <c r="BI43" s="373"/>
      <c r="BJ43" s="373"/>
      <c r="BK43" s="373"/>
      <c r="BL43" s="373"/>
    </row>
    <row r="44" spans="1:65" ht="15" thickBot="1" x14ac:dyDescent="0.25">
      <c r="A44" s="372"/>
      <c r="B44" s="371" t="s">
        <v>104</v>
      </c>
      <c r="C44" s="370"/>
      <c r="D44" s="369"/>
      <c r="E44" s="368"/>
      <c r="F44" s="366"/>
      <c r="G44" s="367"/>
      <c r="H44" s="365">
        <f>H41</f>
        <v>865447</v>
      </c>
      <c r="I44" s="368"/>
      <c r="J44" s="366"/>
      <c r="K44" s="367"/>
      <c r="L44" s="365">
        <f>SUM(H44,L41)</f>
        <v>1591058</v>
      </c>
      <c r="M44" s="368"/>
      <c r="N44" s="366"/>
      <c r="O44" s="367"/>
      <c r="P44" s="365">
        <f>SUM(L44,P41)</f>
        <v>5334567</v>
      </c>
      <c r="Q44" s="343"/>
      <c r="R44" s="368"/>
      <c r="S44" s="366"/>
      <c r="T44" s="367"/>
      <c r="U44" s="365">
        <f>SUM(P44,U41)</f>
        <v>8902837</v>
      </c>
      <c r="V44" s="368"/>
      <c r="W44" s="366"/>
      <c r="X44" s="367"/>
      <c r="Y44" s="365">
        <f>SUM(U44,Y41)</f>
        <v>10847209</v>
      </c>
      <c r="Z44" s="343"/>
      <c r="AA44" s="368"/>
      <c r="AB44" s="366"/>
      <c r="AC44" s="367"/>
      <c r="AD44" s="365">
        <f>SUM(Y44,AD41)</f>
        <v>11589735</v>
      </c>
      <c r="AE44" s="368"/>
      <c r="AF44" s="366"/>
      <c r="AG44" s="367"/>
      <c r="AH44" s="365">
        <f>SUM(AD44,AH41)</f>
        <v>17681845</v>
      </c>
      <c r="AI44" s="343"/>
      <c r="AJ44" s="368"/>
      <c r="AK44" s="366"/>
      <c r="AL44" s="367"/>
      <c r="AM44" s="365">
        <f>SUM(AH44,AM41)</f>
        <v>17681845</v>
      </c>
      <c r="AN44" s="368"/>
      <c r="AO44" s="366"/>
      <c r="AP44" s="367"/>
      <c r="AQ44" s="365">
        <f>SUM(AM44,AQ41)</f>
        <v>17681845</v>
      </c>
      <c r="AR44" s="368"/>
      <c r="AS44" s="366"/>
      <c r="AT44" s="367"/>
      <c r="AU44" s="365">
        <f>SUM(AQ44,AU41)</f>
        <v>17681845</v>
      </c>
      <c r="AV44" s="368"/>
      <c r="AW44" s="366"/>
      <c r="AX44" s="367"/>
      <c r="AY44" s="365">
        <f>SUM(AU44,AY41)</f>
        <v>17681845</v>
      </c>
      <c r="AZ44" s="368"/>
      <c r="BA44" s="366"/>
      <c r="BB44" s="367"/>
      <c r="BC44" s="365">
        <f>SUM(AY44,BC41)</f>
        <v>17681845</v>
      </c>
      <c r="BD44" s="366"/>
      <c r="BE44" s="365">
        <f>SUM(BC44,BE41)</f>
        <v>17681845</v>
      </c>
      <c r="BF44" s="363"/>
      <c r="BG44" s="363"/>
      <c r="BH44" s="363"/>
      <c r="BI44" s="363"/>
      <c r="BJ44" s="363"/>
      <c r="BK44" s="363"/>
      <c r="BL44" s="363"/>
    </row>
    <row r="45" spans="1:65" ht="15" customHeight="1" thickTop="1" x14ac:dyDescent="0.4">
      <c r="E45" s="578"/>
      <c r="F45" s="579"/>
      <c r="G45" s="579"/>
      <c r="H45" s="580"/>
      <c r="I45" s="578"/>
      <c r="J45" s="579"/>
      <c r="K45" s="579"/>
      <c r="L45" s="580"/>
      <c r="M45" s="578"/>
      <c r="N45" s="579"/>
      <c r="O45" s="579"/>
      <c r="P45" s="580"/>
      <c r="Q45" s="355"/>
      <c r="R45" s="578"/>
      <c r="S45" s="579"/>
      <c r="T45" s="579"/>
      <c r="U45" s="580"/>
      <c r="V45" s="578"/>
      <c r="W45" s="579"/>
      <c r="X45" s="579"/>
      <c r="Y45" s="580"/>
      <c r="Z45" s="355"/>
      <c r="AA45" s="578"/>
      <c r="AB45" s="579"/>
      <c r="AC45" s="579"/>
      <c r="AD45" s="580"/>
      <c r="AE45" s="578"/>
      <c r="AF45" s="579"/>
      <c r="AG45" s="579"/>
      <c r="AH45" s="580"/>
      <c r="AI45" s="499"/>
      <c r="AJ45" s="578"/>
      <c r="AK45" s="579"/>
      <c r="AL45" s="579"/>
      <c r="AM45" s="580"/>
      <c r="AN45" s="578"/>
      <c r="AO45" s="579"/>
      <c r="AP45" s="579"/>
      <c r="AQ45" s="580"/>
      <c r="AR45" s="578"/>
      <c r="AS45" s="579"/>
      <c r="AT45" s="579"/>
      <c r="AU45" s="580"/>
      <c r="AV45" s="578"/>
      <c r="AW45" s="579"/>
      <c r="AX45" s="579"/>
      <c r="AY45" s="580"/>
      <c r="AZ45" s="578"/>
      <c r="BA45" s="579"/>
      <c r="BB45" s="579"/>
      <c r="BC45" s="580"/>
      <c r="BD45" s="357"/>
      <c r="BE45" s="585"/>
    </row>
    <row r="46" spans="1:65" ht="15" customHeight="1" thickBot="1" x14ac:dyDescent="0.45">
      <c r="E46" s="581"/>
      <c r="F46" s="581"/>
      <c r="G46" s="581"/>
      <c r="H46" s="582"/>
      <c r="I46" s="581"/>
      <c r="J46" s="581"/>
      <c r="K46" s="581"/>
      <c r="L46" s="582"/>
      <c r="M46" s="581"/>
      <c r="N46" s="581"/>
      <c r="O46" s="581"/>
      <c r="P46" s="582"/>
      <c r="Q46" s="356"/>
      <c r="R46" s="581"/>
      <c r="S46" s="581"/>
      <c r="T46" s="581"/>
      <c r="U46" s="582"/>
      <c r="V46" s="581"/>
      <c r="W46" s="581"/>
      <c r="X46" s="581"/>
      <c r="Y46" s="582"/>
      <c r="Z46" s="356"/>
      <c r="AA46" s="581"/>
      <c r="AB46" s="581"/>
      <c r="AC46" s="581"/>
      <c r="AD46" s="582"/>
      <c r="AE46" s="581"/>
      <c r="AF46" s="581"/>
      <c r="AG46" s="581"/>
      <c r="AH46" s="582"/>
      <c r="AI46" s="500"/>
      <c r="AJ46" s="581"/>
      <c r="AK46" s="581"/>
      <c r="AL46" s="581"/>
      <c r="AM46" s="582"/>
      <c r="AN46" s="581"/>
      <c r="AO46" s="581"/>
      <c r="AP46" s="581"/>
      <c r="AQ46" s="582"/>
      <c r="AR46" s="581"/>
      <c r="AS46" s="581"/>
      <c r="AT46" s="581"/>
      <c r="AU46" s="582"/>
      <c r="AV46" s="581"/>
      <c r="AW46" s="581"/>
      <c r="AX46" s="581"/>
      <c r="AY46" s="582"/>
      <c r="AZ46" s="581"/>
      <c r="BA46" s="581"/>
      <c r="BB46" s="581"/>
      <c r="BC46" s="582"/>
      <c r="BD46" s="358"/>
      <c r="BE46" s="587"/>
    </row>
    <row r="47" spans="1:65" x14ac:dyDescent="0.2">
      <c r="U47" s="363"/>
    </row>
    <row r="49" spans="4:5" x14ac:dyDescent="0.2">
      <c r="D49" s="364"/>
      <c r="E49" s="363"/>
    </row>
    <row r="50" spans="4:5" x14ac:dyDescent="0.2">
      <c r="E50" s="363"/>
    </row>
    <row r="51" spans="4:5" x14ac:dyDescent="0.2">
      <c r="E51" s="363"/>
    </row>
    <row r="52" spans="4:5" x14ac:dyDescent="0.2">
      <c r="E52" s="363"/>
    </row>
    <row r="53" spans="4:5" x14ac:dyDescent="0.2">
      <c r="E53" s="363"/>
    </row>
    <row r="54" spans="4:5" x14ac:dyDescent="0.2">
      <c r="E54" s="363"/>
    </row>
    <row r="55" spans="4:5" x14ac:dyDescent="0.2">
      <c r="E55" s="363"/>
    </row>
    <row r="56" spans="4:5" x14ac:dyDescent="0.2">
      <c r="E56" s="363"/>
    </row>
    <row r="57" spans="4:5" x14ac:dyDescent="0.2">
      <c r="E57" s="363"/>
    </row>
  </sheetData>
  <autoFilter ref="A9:BM46" xr:uid="{20D189A2-C5E2-4F44-B326-EA17F866D0B3}"/>
  <mergeCells count="79">
    <mergeCell ref="M45:P46"/>
    <mergeCell ref="R45:U46"/>
    <mergeCell ref="V45:Y46"/>
    <mergeCell ref="AZ45:BC46"/>
    <mergeCell ref="BE45:BE46"/>
    <mergeCell ref="AA45:AD46"/>
    <mergeCell ref="AE45:AH46"/>
    <mergeCell ref="AJ45:AM46"/>
    <mergeCell ref="AN45:AQ46"/>
    <mergeCell ref="AR45:AU46"/>
    <mergeCell ref="AV45:AY46"/>
    <mergeCell ref="A6:B6"/>
    <mergeCell ref="A7:B7"/>
    <mergeCell ref="A41:B41"/>
    <mergeCell ref="E45:H46"/>
    <mergeCell ref="I45:L46"/>
    <mergeCell ref="BH5:BH9"/>
    <mergeCell ref="BI5:BI9"/>
    <mergeCell ref="BJ5:BJ9"/>
    <mergeCell ref="BK5:BK9"/>
    <mergeCell ref="BL5:BL9"/>
    <mergeCell ref="BC5:BC9"/>
    <mergeCell ref="BD5:BD9"/>
    <mergeCell ref="BE5:BE9"/>
    <mergeCell ref="BF5:BF9"/>
    <mergeCell ref="BG5:BG9"/>
    <mergeCell ref="AV5:AV9"/>
    <mergeCell ref="AW5:AW9"/>
    <mergeCell ref="AY5:AY9"/>
    <mergeCell ref="AZ5:AZ9"/>
    <mergeCell ref="BA5:BA9"/>
    <mergeCell ref="AV3:AY4"/>
    <mergeCell ref="AZ3:BC4"/>
    <mergeCell ref="BD3:BE4"/>
    <mergeCell ref="C5:C9"/>
    <mergeCell ref="D5:D9"/>
    <mergeCell ref="E5:E9"/>
    <mergeCell ref="F5:F9"/>
    <mergeCell ref="H5:H9"/>
    <mergeCell ref="I5:I9"/>
    <mergeCell ref="J5:J9"/>
    <mergeCell ref="R5:R9"/>
    <mergeCell ref="S5:S9"/>
    <mergeCell ref="U5:U9"/>
    <mergeCell ref="V5:V9"/>
    <mergeCell ref="W5:W9"/>
    <mergeCell ref="Y5:Y9"/>
    <mergeCell ref="AR3:AU4"/>
    <mergeCell ref="AA5:AA9"/>
    <mergeCell ref="AB5:AB9"/>
    <mergeCell ref="AD5:AD9"/>
    <mergeCell ref="AE5:AE9"/>
    <mergeCell ref="AF5:AF9"/>
    <mergeCell ref="AH5:AH9"/>
    <mergeCell ref="AJ5:AJ9"/>
    <mergeCell ref="AK5:AK9"/>
    <mergeCell ref="AM5:AM9"/>
    <mergeCell ref="AN5:AN9"/>
    <mergeCell ref="AO5:AO9"/>
    <mergeCell ref="AQ5:AQ9"/>
    <mergeCell ref="AR5:AR9"/>
    <mergeCell ref="AS5:AS9"/>
    <mergeCell ref="AU5:AU9"/>
    <mergeCell ref="Z3:Z9"/>
    <mergeCell ref="AA3:AD4"/>
    <mergeCell ref="AE3:AH4"/>
    <mergeCell ref="AJ3:AM4"/>
    <mergeCell ref="AN3:AQ4"/>
    <mergeCell ref="AI3:AI9"/>
    <mergeCell ref="V3:Y4"/>
    <mergeCell ref="L5:L9"/>
    <mergeCell ref="M5:M9"/>
    <mergeCell ref="N5:N9"/>
    <mergeCell ref="P5:P9"/>
    <mergeCell ref="E3:H4"/>
    <mergeCell ref="I3:L4"/>
    <mergeCell ref="M3:P4"/>
    <mergeCell ref="Q3:Q9"/>
    <mergeCell ref="R3:U4"/>
  </mergeCells>
  <conditionalFormatting sqref="BG11:BG29 BG31:BG40">
    <cfRule type="cellIs" dxfId="2" priority="2" operator="equal">
      <formula>0</formula>
    </cfRule>
    <cfRule type="expression" dxfId="1" priority="3">
      <formula>BF11=BG11</formula>
    </cfRule>
  </conditionalFormatting>
  <conditionalFormatting sqref="BJ10:BJ37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AD2AB-975A-460F-945B-57619B5D590F}">
  <dimension ref="A6:BJ63"/>
  <sheetViews>
    <sheetView topLeftCell="A4" zoomScale="90" zoomScaleNormal="90" workbookViewId="0">
      <pane xSplit="3" topLeftCell="AX1" activePane="topRight" state="frozen"/>
      <selection activeCell="A4" sqref="A4"/>
      <selection pane="topRight" activeCell="BH32" sqref="BH32"/>
    </sheetView>
  </sheetViews>
  <sheetFormatPr defaultColWidth="9.140625" defaultRowHeight="14.25" x14ac:dyDescent="0.2"/>
  <cols>
    <col min="1" max="1" width="64.42578125" style="335" bestFit="1" customWidth="1"/>
    <col min="2" max="2" width="17.85546875" style="426" customWidth="1"/>
    <col min="3" max="5" width="17.85546875" style="363" customWidth="1"/>
    <col min="6" max="7" width="16.28515625" style="362" customWidth="1"/>
    <col min="8" max="8" width="16.28515625" style="362" hidden="1" customWidth="1"/>
    <col min="9" max="11" width="16.28515625" style="362" customWidth="1"/>
    <col min="12" max="12" width="16.28515625" style="362" hidden="1" customWidth="1"/>
    <col min="13" max="15" width="16.28515625" style="362" customWidth="1"/>
    <col min="16" max="16" width="16.28515625" style="362" hidden="1" customWidth="1"/>
    <col min="17" max="20" width="16.28515625" style="362" customWidth="1"/>
    <col min="21" max="21" width="16.28515625" style="362" hidden="1" customWidth="1"/>
    <col min="22" max="24" width="16.28515625" style="362" customWidth="1"/>
    <col min="25" max="25" width="16.28515625" style="362" hidden="1" customWidth="1"/>
    <col min="26" max="29" width="16.28515625" style="362" customWidth="1"/>
    <col min="30" max="30" width="16.28515625" style="362" hidden="1" customWidth="1"/>
    <col min="31" max="33" width="16.28515625" style="362" customWidth="1"/>
    <col min="34" max="34" width="16.28515625" style="362" hidden="1" customWidth="1"/>
    <col min="35" max="38" width="16.28515625" style="362" customWidth="1"/>
    <col min="39" max="39" width="16.28515625" style="362" hidden="1" customWidth="1"/>
    <col min="40" max="42" width="16.28515625" style="362" customWidth="1"/>
    <col min="43" max="43" width="16.28515625" style="362" hidden="1" customWidth="1"/>
    <col min="44" max="46" width="16.28515625" style="362" customWidth="1"/>
    <col min="47" max="47" width="16.28515625" style="362" hidden="1" customWidth="1"/>
    <col min="48" max="50" width="16.28515625" style="362" customWidth="1"/>
    <col min="51" max="51" width="16.28515625" style="362" hidden="1" customWidth="1"/>
    <col min="52" max="54" width="16.28515625" style="362" customWidth="1"/>
    <col min="55" max="55" width="16.28515625" style="362" hidden="1" customWidth="1"/>
    <col min="56" max="59" width="16.28515625" style="362" customWidth="1"/>
    <col min="60" max="60" width="16.85546875" style="362" bestFit="1" customWidth="1"/>
    <col min="61" max="62" width="16.28515625" style="362" customWidth="1"/>
    <col min="63" max="16384" width="9.140625" style="335"/>
  </cols>
  <sheetData>
    <row r="6" spans="1:62" ht="15.75" x14ac:dyDescent="0.25">
      <c r="A6" s="359" t="s">
        <v>3</v>
      </c>
      <c r="B6" s="213"/>
      <c r="C6" s="60"/>
      <c r="D6" s="60"/>
      <c r="E6" s="60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359"/>
      <c r="Q6" s="359"/>
      <c r="R6" s="359"/>
      <c r="S6" s="359"/>
      <c r="T6" s="359"/>
      <c r="U6" s="359"/>
      <c r="V6" s="359"/>
      <c r="W6" s="359"/>
      <c r="X6" s="359"/>
      <c r="Y6" s="359"/>
      <c r="Z6" s="359"/>
      <c r="AA6" s="359"/>
      <c r="AB6" s="359"/>
      <c r="AC6" s="359"/>
      <c r="AD6" s="359"/>
      <c r="AE6" s="359"/>
      <c r="AF6" s="359"/>
      <c r="AG6" s="359"/>
      <c r="AH6" s="359"/>
      <c r="AI6" s="359"/>
      <c r="AJ6" s="501"/>
      <c r="AK6" s="359"/>
      <c r="AL6" s="359"/>
      <c r="AM6" s="359"/>
      <c r="AN6" s="359"/>
      <c r="AO6" s="359"/>
      <c r="AP6" s="359"/>
      <c r="AQ6" s="359"/>
      <c r="AR6" s="359"/>
      <c r="AS6" s="359"/>
      <c r="AT6" s="359"/>
      <c r="AU6" s="359"/>
      <c r="AV6" s="359"/>
      <c r="AW6" s="359"/>
      <c r="AX6" s="359"/>
      <c r="AY6" s="359"/>
      <c r="AZ6" s="359"/>
      <c r="BA6" s="359"/>
      <c r="BB6" s="359"/>
      <c r="BC6" s="359"/>
      <c r="BD6" s="359"/>
      <c r="BE6" s="359"/>
      <c r="BF6" s="359"/>
      <c r="BG6" s="359"/>
      <c r="BH6" s="359"/>
      <c r="BI6" s="359"/>
      <c r="BJ6" s="359"/>
    </row>
    <row r="7" spans="1:62" ht="15.75" x14ac:dyDescent="0.25">
      <c r="A7" s="360" t="s">
        <v>168</v>
      </c>
      <c r="B7" s="212"/>
      <c r="C7" s="61"/>
      <c r="D7" s="61"/>
      <c r="E7" s="61"/>
      <c r="F7" s="360"/>
      <c r="G7" s="360"/>
      <c r="H7" s="360"/>
      <c r="I7" s="360"/>
      <c r="J7" s="360"/>
      <c r="K7" s="360"/>
      <c r="L7" s="360"/>
      <c r="M7" s="360"/>
      <c r="N7" s="360"/>
      <c r="O7" s="360"/>
      <c r="P7" s="360"/>
      <c r="Q7" s="360"/>
      <c r="R7" s="360"/>
      <c r="S7" s="360"/>
      <c r="T7" s="360"/>
      <c r="U7" s="360"/>
      <c r="V7" s="360"/>
      <c r="W7" s="360"/>
      <c r="X7" s="360"/>
      <c r="Y7" s="360"/>
      <c r="Z7" s="360"/>
      <c r="AA7" s="360"/>
      <c r="AB7" s="360"/>
      <c r="AC7" s="360"/>
      <c r="AD7" s="360"/>
      <c r="AE7" s="360"/>
      <c r="AF7" s="360"/>
      <c r="AG7" s="360"/>
      <c r="AH7" s="360"/>
      <c r="AI7" s="360"/>
      <c r="AJ7" s="502"/>
      <c r="AK7" s="360"/>
      <c r="AL7" s="360"/>
      <c r="AM7" s="360"/>
      <c r="AN7" s="360"/>
      <c r="AO7" s="360"/>
      <c r="AP7" s="360"/>
      <c r="AQ7" s="360"/>
      <c r="AR7" s="360"/>
      <c r="AS7" s="360"/>
      <c r="AT7" s="360"/>
      <c r="AU7" s="360"/>
      <c r="AV7" s="360"/>
      <c r="AW7" s="360"/>
      <c r="AX7" s="360"/>
      <c r="AY7" s="360"/>
      <c r="AZ7" s="360"/>
      <c r="BA7" s="360"/>
      <c r="BB7" s="360"/>
      <c r="BC7" s="360"/>
      <c r="BD7" s="360"/>
      <c r="BE7" s="360"/>
      <c r="BF7" s="360"/>
      <c r="BG7" s="360"/>
      <c r="BH7" s="360"/>
      <c r="BI7" s="360"/>
      <c r="BJ7" s="360"/>
    </row>
    <row r="8" spans="1:62" ht="15" thickBot="1" x14ac:dyDescent="0.25">
      <c r="A8" s="471"/>
      <c r="B8" s="470"/>
      <c r="C8" s="469"/>
      <c r="D8" s="469"/>
      <c r="E8" s="469"/>
    </row>
    <row r="9" spans="1:62" ht="15.75" customHeight="1" thickBot="1" x14ac:dyDescent="0.3">
      <c r="A9" s="62"/>
      <c r="B9" s="622" t="s">
        <v>167</v>
      </c>
      <c r="C9" s="624" t="s">
        <v>166</v>
      </c>
      <c r="D9" s="625"/>
      <c r="E9" s="626"/>
      <c r="F9" s="627" t="s">
        <v>143</v>
      </c>
      <c r="G9" s="628"/>
      <c r="H9" s="629"/>
      <c r="I9" s="630"/>
      <c r="J9" s="631" t="s">
        <v>144</v>
      </c>
      <c r="K9" s="632"/>
      <c r="L9" s="633"/>
      <c r="M9" s="634"/>
      <c r="N9" s="635" t="s">
        <v>145</v>
      </c>
      <c r="O9" s="628"/>
      <c r="P9" s="629"/>
      <c r="Q9" s="630"/>
      <c r="R9" s="636" t="s">
        <v>219</v>
      </c>
      <c r="S9" s="631" t="s">
        <v>146</v>
      </c>
      <c r="T9" s="632"/>
      <c r="U9" s="633"/>
      <c r="V9" s="632"/>
      <c r="W9" s="627" t="s">
        <v>147</v>
      </c>
      <c r="X9" s="628"/>
      <c r="Y9" s="629"/>
      <c r="Z9" s="630"/>
      <c r="AA9" s="636" t="s">
        <v>232</v>
      </c>
      <c r="AB9" s="631" t="s">
        <v>148</v>
      </c>
      <c r="AC9" s="632"/>
      <c r="AD9" s="633"/>
      <c r="AE9" s="634"/>
      <c r="AF9" s="635" t="s">
        <v>149</v>
      </c>
      <c r="AG9" s="628"/>
      <c r="AH9" s="629"/>
      <c r="AI9" s="630"/>
      <c r="AJ9" s="636" t="s">
        <v>234</v>
      </c>
      <c r="AK9" s="631" t="s">
        <v>150</v>
      </c>
      <c r="AL9" s="632"/>
      <c r="AM9" s="633"/>
      <c r="AN9" s="634"/>
      <c r="AO9" s="635" t="s">
        <v>151</v>
      </c>
      <c r="AP9" s="628"/>
      <c r="AQ9" s="629"/>
      <c r="AR9" s="630"/>
      <c r="AS9" s="631" t="s">
        <v>152</v>
      </c>
      <c r="AT9" s="632"/>
      <c r="AU9" s="633"/>
      <c r="AV9" s="634"/>
      <c r="AW9" s="635" t="s">
        <v>153</v>
      </c>
      <c r="AX9" s="628"/>
      <c r="AY9" s="629"/>
      <c r="AZ9" s="630"/>
      <c r="BA9" s="631" t="s">
        <v>154</v>
      </c>
      <c r="BB9" s="632"/>
      <c r="BC9" s="633"/>
      <c r="BD9" s="634"/>
      <c r="BE9" s="638" t="s">
        <v>165</v>
      </c>
      <c r="BF9" s="639"/>
      <c r="BG9" s="640" t="s">
        <v>37</v>
      </c>
      <c r="BH9" s="641"/>
      <c r="BI9" s="641"/>
      <c r="BJ9" s="642"/>
    </row>
    <row r="10" spans="1:62" s="465" customFormat="1" ht="60.75" thickBot="1" x14ac:dyDescent="0.3">
      <c r="A10" s="63" t="s">
        <v>105</v>
      </c>
      <c r="B10" s="623"/>
      <c r="C10" s="468" t="s">
        <v>106</v>
      </c>
      <c r="D10" s="467" t="s">
        <v>164</v>
      </c>
      <c r="E10" s="466" t="s">
        <v>107</v>
      </c>
      <c r="F10" s="75" t="s">
        <v>19</v>
      </c>
      <c r="G10" s="57" t="s">
        <v>35</v>
      </c>
      <c r="H10" s="132"/>
      <c r="I10" s="58" t="s">
        <v>36</v>
      </c>
      <c r="J10" s="56" t="s">
        <v>19</v>
      </c>
      <c r="K10" s="57" t="s">
        <v>35</v>
      </c>
      <c r="L10" s="132"/>
      <c r="M10" s="58" t="s">
        <v>36</v>
      </c>
      <c r="N10" s="75" t="s">
        <v>19</v>
      </c>
      <c r="O10" s="57" t="s">
        <v>35</v>
      </c>
      <c r="P10" s="132"/>
      <c r="Q10" s="58" t="s">
        <v>36</v>
      </c>
      <c r="R10" s="637"/>
      <c r="S10" s="75" t="s">
        <v>19</v>
      </c>
      <c r="T10" s="57" t="s">
        <v>35</v>
      </c>
      <c r="U10" s="132"/>
      <c r="V10" s="136" t="s">
        <v>36</v>
      </c>
      <c r="W10" s="75" t="s">
        <v>19</v>
      </c>
      <c r="X10" s="57" t="s">
        <v>35</v>
      </c>
      <c r="Y10" s="132"/>
      <c r="Z10" s="58" t="s">
        <v>36</v>
      </c>
      <c r="AA10" s="637"/>
      <c r="AB10" s="75" t="s">
        <v>19</v>
      </c>
      <c r="AC10" s="57" t="s">
        <v>35</v>
      </c>
      <c r="AD10" s="132"/>
      <c r="AE10" s="58" t="s">
        <v>36</v>
      </c>
      <c r="AF10" s="75" t="s">
        <v>19</v>
      </c>
      <c r="AG10" s="57" t="s">
        <v>35</v>
      </c>
      <c r="AH10" s="132"/>
      <c r="AI10" s="58" t="s">
        <v>36</v>
      </c>
      <c r="AJ10" s="637"/>
      <c r="AK10" s="56" t="s">
        <v>19</v>
      </c>
      <c r="AL10" s="57" t="s">
        <v>35</v>
      </c>
      <c r="AM10" s="132"/>
      <c r="AN10" s="58" t="s">
        <v>36</v>
      </c>
      <c r="AO10" s="56" t="s">
        <v>19</v>
      </c>
      <c r="AP10" s="57" t="s">
        <v>35</v>
      </c>
      <c r="AQ10" s="132"/>
      <c r="AR10" s="58" t="s">
        <v>36</v>
      </c>
      <c r="AS10" s="56" t="s">
        <v>19</v>
      </c>
      <c r="AT10" s="57" t="s">
        <v>35</v>
      </c>
      <c r="AU10" s="132"/>
      <c r="AV10" s="58" t="s">
        <v>36</v>
      </c>
      <c r="AW10" s="56" t="s">
        <v>19</v>
      </c>
      <c r="AX10" s="57" t="s">
        <v>35</v>
      </c>
      <c r="AY10" s="132"/>
      <c r="AZ10" s="58" t="s">
        <v>36</v>
      </c>
      <c r="BA10" s="56" t="s">
        <v>19</v>
      </c>
      <c r="BB10" s="57" t="s">
        <v>35</v>
      </c>
      <c r="BC10" s="132"/>
      <c r="BD10" s="58" t="s">
        <v>36</v>
      </c>
      <c r="BE10" s="122" t="s">
        <v>85</v>
      </c>
      <c r="BF10" s="123" t="s">
        <v>86</v>
      </c>
      <c r="BG10" s="50" t="s">
        <v>163</v>
      </c>
      <c r="BH10" s="50" t="s">
        <v>108</v>
      </c>
      <c r="BI10" s="47" t="s">
        <v>109</v>
      </c>
      <c r="BJ10" s="51" t="s">
        <v>110</v>
      </c>
    </row>
    <row r="11" spans="1:62" s="46" customFormat="1" ht="15.75" thickBot="1" x14ac:dyDescent="0.3">
      <c r="A11" s="64" t="s">
        <v>111</v>
      </c>
      <c r="B11" s="210"/>
      <c r="C11" s="77">
        <f>SUM(C12)</f>
        <v>1413950.7307617604</v>
      </c>
      <c r="D11" s="77">
        <f>SUM(D12)</f>
        <v>0</v>
      </c>
      <c r="E11" s="77">
        <f>SUM(E12)</f>
        <v>1413950.7307617604</v>
      </c>
      <c r="F11" s="67">
        <f>SUM(F12)</f>
        <v>0</v>
      </c>
      <c r="G11" s="48">
        <f>SUM(G12)</f>
        <v>0</v>
      </c>
      <c r="H11" s="133" t="e">
        <f>SUM(H12,#REF!)</f>
        <v>#REF!</v>
      </c>
      <c r="I11" s="53">
        <f>SUM(I12)</f>
        <v>0</v>
      </c>
      <c r="J11" s="67">
        <f>SUM(J12)</f>
        <v>346738.65375</v>
      </c>
      <c r="K11" s="48">
        <f>SUM(K12)</f>
        <v>1217.22</v>
      </c>
      <c r="L11" s="133" t="e">
        <f>SUM(L12,#REF!)</f>
        <v>#REF!</v>
      </c>
      <c r="M11" s="53">
        <f>SUM(M12)</f>
        <v>1217.22</v>
      </c>
      <c r="N11" s="67">
        <f>SUM(N12)</f>
        <v>0</v>
      </c>
      <c r="O11" s="48">
        <f>SUM(O12)</f>
        <v>0</v>
      </c>
      <c r="P11" s="133" t="e">
        <f>SUM(P12,#REF!)</f>
        <v>#REF!</v>
      </c>
      <c r="Q11" s="53">
        <f>SUM(Q12)</f>
        <v>0</v>
      </c>
      <c r="R11" s="340">
        <f>SUM(R12)</f>
        <v>-345521.43375000003</v>
      </c>
      <c r="S11" s="67">
        <f>SUM(S12)</f>
        <v>680438.52644043998</v>
      </c>
      <c r="T11" s="48">
        <f>SUM(T12)</f>
        <v>697654.51</v>
      </c>
      <c r="U11" s="133" t="e">
        <f>SUM(U12,#REF!)</f>
        <v>#REF!</v>
      </c>
      <c r="V11" s="53">
        <f>SUM(V12)</f>
        <v>0</v>
      </c>
      <c r="W11" s="67">
        <f>SUM(W12)</f>
        <v>18570.595000000001</v>
      </c>
      <c r="X11" s="48">
        <f>SUM(X12)</f>
        <v>1217.22</v>
      </c>
      <c r="Y11" s="133" t="e">
        <f>SUM(Y12,#REF!)</f>
        <v>#REF!</v>
      </c>
      <c r="Z11" s="53">
        <f>SUM(Z12)</f>
        <v>353487.77</v>
      </c>
      <c r="AA11" s="340">
        <f>SUM(AA12)</f>
        <v>-137.39144044006684</v>
      </c>
      <c r="AB11" s="67">
        <f>SUM(AB12)</f>
        <v>0</v>
      </c>
      <c r="AC11" s="48">
        <f>SUM(AC12)</f>
        <v>0</v>
      </c>
      <c r="AD11" s="133" t="e">
        <f>SUM(AD12,#REF!)</f>
        <v>#REF!</v>
      </c>
      <c r="AE11" s="53">
        <f>SUM(AE12)</f>
        <v>345383.96</v>
      </c>
      <c r="AF11" s="67">
        <f>SUM(AF12)</f>
        <v>352270.46769044007</v>
      </c>
      <c r="AG11" s="48">
        <f>SUM(AG12)</f>
        <v>352270.55000000005</v>
      </c>
      <c r="AH11" s="133" t="e">
        <f>SUM(AH12,#REF!)</f>
        <v>#REF!</v>
      </c>
      <c r="AI11" s="53">
        <f>SUM(AI12)</f>
        <v>0</v>
      </c>
      <c r="AJ11" s="340">
        <f>SUM(AJ12)</f>
        <v>8.2309559965437984E-2</v>
      </c>
      <c r="AK11" s="67">
        <f>SUM(AK12)</f>
        <v>1217.22</v>
      </c>
      <c r="AL11" s="48">
        <f>SUM(AL12)</f>
        <v>0</v>
      </c>
      <c r="AM11" s="133" t="e">
        <f>SUM(AM12,#REF!)</f>
        <v>#REF!</v>
      </c>
      <c r="AN11" s="53">
        <f>SUM(AN12)</f>
        <v>0</v>
      </c>
      <c r="AO11" s="67">
        <f>SUM(AO12)</f>
        <v>0</v>
      </c>
      <c r="AP11" s="48">
        <f>SUM(AP12)</f>
        <v>0</v>
      </c>
      <c r="AQ11" s="133" t="e">
        <f>SUM(AQ12,#REF!)</f>
        <v>#REF!</v>
      </c>
      <c r="AR11" s="53">
        <f>SUM(AR12)</f>
        <v>0</v>
      </c>
      <c r="AS11" s="67">
        <f>SUM(AS12)</f>
        <v>352270.46769044007</v>
      </c>
      <c r="AT11" s="48">
        <f>SUM(AT12)</f>
        <v>0</v>
      </c>
      <c r="AU11" s="133" t="e">
        <f>SUM(AU12,#REF!)</f>
        <v>#REF!</v>
      </c>
      <c r="AV11" s="53">
        <f>SUM(AV12)</f>
        <v>0</v>
      </c>
      <c r="AW11" s="67">
        <f>SUM(AW12)</f>
        <v>1217.22</v>
      </c>
      <c r="AX11" s="48">
        <f>SUM(AX12)</f>
        <v>0</v>
      </c>
      <c r="AY11" s="133" t="e">
        <f>SUM(AY12,#REF!)</f>
        <v>#REF!</v>
      </c>
      <c r="AZ11" s="53">
        <f>SUM(AZ12)</f>
        <v>0</v>
      </c>
      <c r="BA11" s="67">
        <f>SUM(BA12)</f>
        <v>352270.46769044007</v>
      </c>
      <c r="BB11" s="48">
        <f>SUM(BB12)</f>
        <v>0</v>
      </c>
      <c r="BC11" s="133" t="e">
        <f>SUM(BC12,#REF!)</f>
        <v>#REF!</v>
      </c>
      <c r="BD11" s="53">
        <f>SUM(BD12)</f>
        <v>0</v>
      </c>
      <c r="BE11" s="97">
        <f>SUM(BE12,BE40,BE44,BE46)</f>
        <v>0</v>
      </c>
      <c r="BF11" s="90">
        <f>SUM(BF12,BF40,BF44,BF46)</f>
        <v>0</v>
      </c>
      <c r="BG11" s="52">
        <f>SUM(BG12+BG40+BG44)</f>
        <v>2108261.9187142132</v>
      </c>
      <c r="BH11" s="52">
        <f>SUM(BH12,BH40,BH44,BH46,BH38)</f>
        <v>1162987.2199999997</v>
      </c>
      <c r="BI11" s="48">
        <f>SUM(BI12,BI40,BI44,BI46,BI38)</f>
        <v>1162987.2199999997</v>
      </c>
      <c r="BJ11" s="53">
        <f>SUM(BJ12,BJ40,BJ44,BJ46,BJ38)</f>
        <v>850150.98</v>
      </c>
    </row>
    <row r="12" spans="1:62" s="9" customFormat="1" ht="15.75" thickBot="1" x14ac:dyDescent="0.3">
      <c r="A12" s="209" t="s">
        <v>162</v>
      </c>
      <c r="B12" s="206"/>
      <c r="C12" s="208">
        <f t="shared" ref="C12:AH12" si="0">SUM(C13:C37)</f>
        <v>1413950.7307617604</v>
      </c>
      <c r="D12" s="208">
        <f t="shared" si="0"/>
        <v>0</v>
      </c>
      <c r="E12" s="208">
        <f t="shared" si="0"/>
        <v>1413950.7307617604</v>
      </c>
      <c r="F12" s="76">
        <f t="shared" si="0"/>
        <v>0</v>
      </c>
      <c r="G12" s="49">
        <f t="shared" si="0"/>
        <v>0</v>
      </c>
      <c r="H12" s="135">
        <f t="shared" si="0"/>
        <v>0</v>
      </c>
      <c r="I12" s="55">
        <f t="shared" si="0"/>
        <v>0</v>
      </c>
      <c r="J12" s="76">
        <f t="shared" si="0"/>
        <v>346738.65375</v>
      </c>
      <c r="K12" s="49">
        <f t="shared" si="0"/>
        <v>1217.22</v>
      </c>
      <c r="L12" s="135">
        <f t="shared" si="0"/>
        <v>0</v>
      </c>
      <c r="M12" s="55">
        <f t="shared" si="0"/>
        <v>1217.22</v>
      </c>
      <c r="N12" s="76">
        <f t="shared" si="0"/>
        <v>0</v>
      </c>
      <c r="O12" s="49">
        <f t="shared" si="0"/>
        <v>0</v>
      </c>
      <c r="P12" s="135">
        <f t="shared" si="0"/>
        <v>0</v>
      </c>
      <c r="Q12" s="55">
        <f t="shared" si="0"/>
        <v>0</v>
      </c>
      <c r="R12" s="340">
        <f t="shared" si="0"/>
        <v>-345521.43375000003</v>
      </c>
      <c r="S12" s="76">
        <f t="shared" si="0"/>
        <v>680438.52644043998</v>
      </c>
      <c r="T12" s="49">
        <f t="shared" si="0"/>
        <v>697654.51</v>
      </c>
      <c r="U12" s="135">
        <f t="shared" si="0"/>
        <v>0</v>
      </c>
      <c r="V12" s="55">
        <f t="shared" si="0"/>
        <v>0</v>
      </c>
      <c r="W12" s="76">
        <f t="shared" si="0"/>
        <v>18570.595000000001</v>
      </c>
      <c r="X12" s="49">
        <f t="shared" si="0"/>
        <v>1217.22</v>
      </c>
      <c r="Y12" s="135">
        <f t="shared" si="0"/>
        <v>0</v>
      </c>
      <c r="Z12" s="55">
        <f t="shared" si="0"/>
        <v>353487.77</v>
      </c>
      <c r="AA12" s="340">
        <f t="shared" si="0"/>
        <v>-137.39144044006684</v>
      </c>
      <c r="AB12" s="76">
        <f t="shared" si="0"/>
        <v>0</v>
      </c>
      <c r="AC12" s="49">
        <f t="shared" si="0"/>
        <v>0</v>
      </c>
      <c r="AD12" s="135">
        <f t="shared" si="0"/>
        <v>0</v>
      </c>
      <c r="AE12" s="55">
        <f t="shared" si="0"/>
        <v>345383.96</v>
      </c>
      <c r="AF12" s="76">
        <f t="shared" si="0"/>
        <v>352270.46769044007</v>
      </c>
      <c r="AG12" s="49">
        <f t="shared" si="0"/>
        <v>352270.55000000005</v>
      </c>
      <c r="AH12" s="135">
        <f t="shared" si="0"/>
        <v>0</v>
      </c>
      <c r="AI12" s="55">
        <f t="shared" ref="AI12:BJ12" si="1">SUM(AI13:AI37)</f>
        <v>0</v>
      </c>
      <c r="AJ12" s="340">
        <f t="shared" si="1"/>
        <v>8.2309559965437984E-2</v>
      </c>
      <c r="AK12" s="76">
        <f t="shared" si="1"/>
        <v>1217.22</v>
      </c>
      <c r="AL12" s="49">
        <f t="shared" si="1"/>
        <v>0</v>
      </c>
      <c r="AM12" s="135">
        <f t="shared" si="1"/>
        <v>0</v>
      </c>
      <c r="AN12" s="55">
        <f t="shared" si="1"/>
        <v>0</v>
      </c>
      <c r="AO12" s="76">
        <f t="shared" si="1"/>
        <v>0</v>
      </c>
      <c r="AP12" s="49">
        <f t="shared" si="1"/>
        <v>0</v>
      </c>
      <c r="AQ12" s="135">
        <f t="shared" si="1"/>
        <v>0</v>
      </c>
      <c r="AR12" s="55">
        <f t="shared" si="1"/>
        <v>0</v>
      </c>
      <c r="AS12" s="76">
        <f t="shared" si="1"/>
        <v>352270.46769044007</v>
      </c>
      <c r="AT12" s="49">
        <f t="shared" si="1"/>
        <v>0</v>
      </c>
      <c r="AU12" s="135">
        <f t="shared" si="1"/>
        <v>0</v>
      </c>
      <c r="AV12" s="55">
        <f t="shared" si="1"/>
        <v>0</v>
      </c>
      <c r="AW12" s="76">
        <f t="shared" si="1"/>
        <v>1217.22</v>
      </c>
      <c r="AX12" s="49">
        <f t="shared" si="1"/>
        <v>0</v>
      </c>
      <c r="AY12" s="135">
        <f t="shared" si="1"/>
        <v>0</v>
      </c>
      <c r="AZ12" s="55">
        <f t="shared" si="1"/>
        <v>0</v>
      </c>
      <c r="BA12" s="76">
        <f t="shared" si="1"/>
        <v>352270.46769044007</v>
      </c>
      <c r="BB12" s="49">
        <f t="shared" si="1"/>
        <v>0</v>
      </c>
      <c r="BC12" s="135">
        <f t="shared" si="1"/>
        <v>0</v>
      </c>
      <c r="BD12" s="55">
        <f t="shared" si="1"/>
        <v>0</v>
      </c>
      <c r="BE12" s="96">
        <f t="shared" si="1"/>
        <v>0</v>
      </c>
      <c r="BF12" s="92">
        <f t="shared" si="1"/>
        <v>0</v>
      </c>
      <c r="BG12" s="54">
        <f t="shared" si="1"/>
        <v>1759334.87538088</v>
      </c>
      <c r="BH12" s="54">
        <f t="shared" si="1"/>
        <v>1052359.5</v>
      </c>
      <c r="BI12" s="49">
        <f t="shared" si="1"/>
        <v>1052359.5</v>
      </c>
      <c r="BJ12" s="55">
        <f t="shared" si="1"/>
        <v>700088.95</v>
      </c>
    </row>
    <row r="13" spans="1:62" s="71" customFormat="1" ht="28.5" x14ac:dyDescent="0.2">
      <c r="A13" s="72" t="s">
        <v>112</v>
      </c>
      <c r="B13" s="207">
        <v>2</v>
      </c>
      <c r="C13" s="151">
        <v>8407.5299999999988</v>
      </c>
      <c r="D13" s="152">
        <v>0</v>
      </c>
      <c r="E13" s="73">
        <v>8407.5299999999988</v>
      </c>
      <c r="F13" s="74">
        <v>0</v>
      </c>
      <c r="G13" s="69">
        <v>0</v>
      </c>
      <c r="H13" s="134"/>
      <c r="I13" s="70">
        <v>0</v>
      </c>
      <c r="J13" s="74">
        <v>2084.5425</v>
      </c>
      <c r="K13" s="69">
        <v>1217.22</v>
      </c>
      <c r="L13" s="134"/>
      <c r="M13" s="70">
        <v>1217.22</v>
      </c>
      <c r="N13" s="74">
        <v>0</v>
      </c>
      <c r="O13" s="69">
        <v>0</v>
      </c>
      <c r="P13" s="134"/>
      <c r="Q13" s="70">
        <v>0</v>
      </c>
      <c r="R13" s="344">
        <v>-867.32249999999999</v>
      </c>
      <c r="S13" s="74">
        <v>1751.99</v>
      </c>
      <c r="T13" s="69">
        <v>1752</v>
      </c>
      <c r="U13" s="134"/>
      <c r="V13" s="70">
        <v>0</v>
      </c>
      <c r="W13" s="74">
        <v>1217.22</v>
      </c>
      <c r="X13" s="69">
        <v>1217.22</v>
      </c>
      <c r="Y13" s="134"/>
      <c r="Z13" s="70">
        <v>2101.89</v>
      </c>
      <c r="AA13" s="344">
        <v>1.0000000000218279E-2</v>
      </c>
      <c r="AB13" s="74">
        <v>0</v>
      </c>
      <c r="AC13" s="69">
        <v>0</v>
      </c>
      <c r="AD13" s="134"/>
      <c r="AE13" s="70">
        <v>867.33</v>
      </c>
      <c r="AF13" s="74">
        <v>884.66750000000002</v>
      </c>
      <c r="AG13" s="69">
        <v>884.67</v>
      </c>
      <c r="AH13" s="134"/>
      <c r="AI13" s="70">
        <v>0</v>
      </c>
      <c r="AJ13" s="344">
        <v>2.4999999999408828E-3</v>
      </c>
      <c r="AK13" s="74">
        <v>1217.22</v>
      </c>
      <c r="AL13" s="69">
        <v>0</v>
      </c>
      <c r="AM13" s="134"/>
      <c r="AN13" s="70">
        <v>0</v>
      </c>
      <c r="AO13" s="74">
        <v>0</v>
      </c>
      <c r="AP13" s="69">
        <v>0</v>
      </c>
      <c r="AQ13" s="134"/>
      <c r="AR13" s="70">
        <v>0</v>
      </c>
      <c r="AS13" s="74">
        <v>884.66750000000002</v>
      </c>
      <c r="AT13" s="69">
        <v>0</v>
      </c>
      <c r="AU13" s="134"/>
      <c r="AV13" s="70">
        <v>0</v>
      </c>
      <c r="AW13" s="74">
        <v>1217.22</v>
      </c>
      <c r="AX13" s="69">
        <v>0</v>
      </c>
      <c r="AY13" s="134"/>
      <c r="AZ13" s="70">
        <v>0</v>
      </c>
      <c r="BA13" s="74">
        <v>884.66750000000002</v>
      </c>
      <c r="BB13" s="69">
        <v>0</v>
      </c>
      <c r="BC13" s="134"/>
      <c r="BD13" s="70">
        <v>0</v>
      </c>
      <c r="BE13" s="91"/>
      <c r="BF13" s="91"/>
      <c r="BG13" s="68">
        <f>(F13+J13+N13+S13+W13+AB13+AF13+AK13+AO13+AS13+AW13+BA13)+R13+AA13+AJ13</f>
        <v>9274.8850000000002</v>
      </c>
      <c r="BH13" s="68">
        <f>SUM(F13+J13+N13+S13+W13+AB13+AF13)+R13+AA13+AJ13</f>
        <v>5071.1099999999997</v>
      </c>
      <c r="BI13" s="69">
        <f t="shared" ref="BI13:BI37" si="2">G13+K13+O13+T13+X13+AC13+AG13+AL13+AP13+AT13+AX13+BB13+BE13</f>
        <v>5071.1100000000006</v>
      </c>
      <c r="BJ13" s="70">
        <f t="shared" ref="BJ13:BJ37" si="3">I13+M13+Q13+V13+Z13+AE13+AI13+AN13+AR13+AV13+AZ13+BD13+BF13</f>
        <v>4186.4399999999996</v>
      </c>
    </row>
    <row r="14" spans="1:62" s="71" customFormat="1" ht="15" x14ac:dyDescent="0.2">
      <c r="A14" s="72" t="s">
        <v>113</v>
      </c>
      <c r="B14" s="207">
        <v>4</v>
      </c>
      <c r="C14" s="151">
        <v>1509.183432</v>
      </c>
      <c r="D14" s="152">
        <v>0</v>
      </c>
      <c r="E14" s="73">
        <v>1509.183432</v>
      </c>
      <c r="F14" s="74">
        <v>0</v>
      </c>
      <c r="G14" s="69">
        <v>0</v>
      </c>
      <c r="H14" s="134"/>
      <c r="I14" s="70">
        <v>0</v>
      </c>
      <c r="J14" s="74">
        <v>369.89749999999998</v>
      </c>
      <c r="K14" s="69">
        <v>0</v>
      </c>
      <c r="L14" s="134"/>
      <c r="M14" s="70">
        <v>0</v>
      </c>
      <c r="N14" s="74">
        <v>0</v>
      </c>
      <c r="O14" s="69">
        <v>0</v>
      </c>
      <c r="P14" s="134"/>
      <c r="Q14" s="70">
        <v>0</v>
      </c>
      <c r="R14" s="344">
        <v>-369.89749999999998</v>
      </c>
      <c r="S14" s="74">
        <v>747.19335799999999</v>
      </c>
      <c r="T14" s="69">
        <v>747.19</v>
      </c>
      <c r="U14" s="134"/>
      <c r="V14" s="70">
        <v>0</v>
      </c>
      <c r="W14" s="74">
        <v>0</v>
      </c>
      <c r="X14" s="69">
        <v>0</v>
      </c>
      <c r="Y14" s="134"/>
      <c r="Z14" s="70">
        <v>377.3</v>
      </c>
      <c r="AA14" s="344">
        <v>-3.357999999934691E-3</v>
      </c>
      <c r="AB14" s="74">
        <v>0</v>
      </c>
      <c r="AC14" s="69">
        <v>0</v>
      </c>
      <c r="AD14" s="134"/>
      <c r="AE14" s="70">
        <v>369.89000000000004</v>
      </c>
      <c r="AF14" s="74">
        <v>377.29585800000001</v>
      </c>
      <c r="AG14" s="69">
        <v>377.3</v>
      </c>
      <c r="AH14" s="134"/>
      <c r="AI14" s="70">
        <v>0</v>
      </c>
      <c r="AJ14" s="344">
        <v>4.1420000000016444E-3</v>
      </c>
      <c r="AK14" s="74">
        <v>0</v>
      </c>
      <c r="AL14" s="69">
        <v>0</v>
      </c>
      <c r="AM14" s="134"/>
      <c r="AN14" s="70">
        <v>0</v>
      </c>
      <c r="AO14" s="74">
        <v>0</v>
      </c>
      <c r="AP14" s="69">
        <v>0</v>
      </c>
      <c r="AQ14" s="134"/>
      <c r="AR14" s="70">
        <v>0</v>
      </c>
      <c r="AS14" s="74">
        <v>377.29585800000001</v>
      </c>
      <c r="AT14" s="69">
        <v>0</v>
      </c>
      <c r="AU14" s="134"/>
      <c r="AV14" s="70">
        <v>0</v>
      </c>
      <c r="AW14" s="74">
        <v>0</v>
      </c>
      <c r="AX14" s="69">
        <v>0</v>
      </c>
      <c r="AY14" s="134"/>
      <c r="AZ14" s="70">
        <v>0</v>
      </c>
      <c r="BA14" s="74">
        <v>377.29585800000001</v>
      </c>
      <c r="BB14" s="69">
        <v>0</v>
      </c>
      <c r="BC14" s="134"/>
      <c r="BD14" s="70">
        <v>0</v>
      </c>
      <c r="BE14" s="91"/>
      <c r="BF14" s="91"/>
      <c r="BG14" s="68">
        <f t="shared" ref="BG14:BG43" si="4">(F14+J14+N14+S14+W14+AB14+AF14+AK14+AO14+AS14+AW14+BA14)+R14+AA14+AJ14</f>
        <v>1879.0817159999999</v>
      </c>
      <c r="BH14" s="68">
        <f t="shared" ref="BH14:BH43" si="5">SUM(F14+J14+N14+S14+W14+AB14+AF14)+R14+AA14+AJ14</f>
        <v>1124.49</v>
      </c>
      <c r="BI14" s="69">
        <f t="shared" si="2"/>
        <v>1124.49</v>
      </c>
      <c r="BJ14" s="70">
        <f t="shared" si="3"/>
        <v>747.19</v>
      </c>
    </row>
    <row r="15" spans="1:62" s="71" customFormat="1" ht="15" x14ac:dyDescent="0.2">
      <c r="A15" s="72" t="s">
        <v>114</v>
      </c>
      <c r="B15" s="207">
        <v>4</v>
      </c>
      <c r="C15" s="151">
        <v>2992.44</v>
      </c>
      <c r="D15" s="152">
        <v>0</v>
      </c>
      <c r="E15" s="73">
        <v>2992.44</v>
      </c>
      <c r="F15" s="74">
        <v>0</v>
      </c>
      <c r="G15" s="69">
        <v>0</v>
      </c>
      <c r="H15" s="134"/>
      <c r="I15" s="70">
        <v>0</v>
      </c>
      <c r="J15" s="74">
        <v>733.4425</v>
      </c>
      <c r="K15" s="69">
        <v>0</v>
      </c>
      <c r="L15" s="134"/>
      <c r="M15" s="70">
        <v>0</v>
      </c>
      <c r="N15" s="74">
        <v>0</v>
      </c>
      <c r="O15" s="69">
        <v>0</v>
      </c>
      <c r="P15" s="134"/>
      <c r="Q15" s="70">
        <v>0</v>
      </c>
      <c r="R15" s="344">
        <v>-733.4425</v>
      </c>
      <c r="S15" s="74">
        <v>1481.5525</v>
      </c>
      <c r="T15" s="69">
        <v>1481.56</v>
      </c>
      <c r="U15" s="134"/>
      <c r="V15" s="70">
        <v>0</v>
      </c>
      <c r="W15" s="74">
        <v>0</v>
      </c>
      <c r="X15" s="69">
        <v>0</v>
      </c>
      <c r="Y15" s="134"/>
      <c r="Z15" s="70">
        <v>748.11</v>
      </c>
      <c r="AA15" s="344">
        <v>7.4999999999363354E-3</v>
      </c>
      <c r="AB15" s="74">
        <v>0</v>
      </c>
      <c r="AC15" s="69">
        <v>0</v>
      </c>
      <c r="AD15" s="134"/>
      <c r="AE15" s="70">
        <v>733.44999999999993</v>
      </c>
      <c r="AF15" s="74">
        <v>748.11</v>
      </c>
      <c r="AG15" s="69">
        <v>748.11</v>
      </c>
      <c r="AH15" s="134"/>
      <c r="AI15" s="70">
        <v>0</v>
      </c>
      <c r="AJ15" s="344">
        <v>0</v>
      </c>
      <c r="AK15" s="74">
        <v>0</v>
      </c>
      <c r="AL15" s="69">
        <v>0</v>
      </c>
      <c r="AM15" s="134"/>
      <c r="AN15" s="70">
        <v>0</v>
      </c>
      <c r="AO15" s="74">
        <v>0</v>
      </c>
      <c r="AP15" s="69">
        <v>0</v>
      </c>
      <c r="AQ15" s="134"/>
      <c r="AR15" s="70">
        <v>0</v>
      </c>
      <c r="AS15" s="74">
        <v>748.11</v>
      </c>
      <c r="AT15" s="69">
        <v>0</v>
      </c>
      <c r="AU15" s="134"/>
      <c r="AV15" s="70">
        <v>0</v>
      </c>
      <c r="AW15" s="74">
        <v>0</v>
      </c>
      <c r="AX15" s="69">
        <v>0</v>
      </c>
      <c r="AY15" s="134"/>
      <c r="AZ15" s="70">
        <v>0</v>
      </c>
      <c r="BA15" s="74">
        <v>748.11</v>
      </c>
      <c r="BB15" s="69">
        <v>0</v>
      </c>
      <c r="BC15" s="134"/>
      <c r="BD15" s="70">
        <v>0</v>
      </c>
      <c r="BE15" s="91"/>
      <c r="BF15" s="91"/>
      <c r="BG15" s="68">
        <f t="shared" si="4"/>
        <v>3725.8899999999994</v>
      </c>
      <c r="BH15" s="68">
        <f t="shared" si="5"/>
        <v>2229.67</v>
      </c>
      <c r="BI15" s="69">
        <f t="shared" si="2"/>
        <v>2229.67</v>
      </c>
      <c r="BJ15" s="70">
        <f t="shared" si="3"/>
        <v>1481.56</v>
      </c>
    </row>
    <row r="16" spans="1:62" s="71" customFormat="1" ht="15" x14ac:dyDescent="0.2">
      <c r="A16" s="72" t="s">
        <v>115</v>
      </c>
      <c r="B16" s="207">
        <v>4</v>
      </c>
      <c r="C16" s="151">
        <v>78080.06</v>
      </c>
      <c r="D16" s="152">
        <v>0</v>
      </c>
      <c r="E16" s="73">
        <v>78080.06</v>
      </c>
      <c r="F16" s="74">
        <v>0</v>
      </c>
      <c r="G16" s="69">
        <v>0</v>
      </c>
      <c r="H16" s="134"/>
      <c r="I16" s="70">
        <v>0</v>
      </c>
      <c r="J16" s="74">
        <v>19137.267500000002</v>
      </c>
      <c r="K16" s="69">
        <v>0</v>
      </c>
      <c r="L16" s="134"/>
      <c r="M16" s="70">
        <v>0</v>
      </c>
      <c r="N16" s="74">
        <v>0</v>
      </c>
      <c r="O16" s="69">
        <v>0</v>
      </c>
      <c r="P16" s="134"/>
      <c r="Q16" s="70">
        <v>0</v>
      </c>
      <c r="R16" s="344">
        <v>-19137.267500000002</v>
      </c>
      <c r="S16" s="74">
        <v>38657.282500000001</v>
      </c>
      <c r="T16" s="69">
        <v>38657.279999999999</v>
      </c>
      <c r="U16" s="134"/>
      <c r="V16" s="70">
        <v>0</v>
      </c>
      <c r="W16" s="74">
        <v>0</v>
      </c>
      <c r="X16" s="69">
        <v>0</v>
      </c>
      <c r="Y16" s="134"/>
      <c r="Z16" s="70">
        <v>19520.02</v>
      </c>
      <c r="AA16" s="344">
        <v>-2.5000000023283064E-3</v>
      </c>
      <c r="AB16" s="74">
        <v>0</v>
      </c>
      <c r="AC16" s="69">
        <v>0</v>
      </c>
      <c r="AD16" s="134"/>
      <c r="AE16" s="70">
        <v>19137.259999999998</v>
      </c>
      <c r="AF16" s="74">
        <v>19520.014999999999</v>
      </c>
      <c r="AG16" s="69">
        <v>19520.02</v>
      </c>
      <c r="AH16" s="134"/>
      <c r="AI16" s="70">
        <v>0</v>
      </c>
      <c r="AJ16" s="344">
        <v>5.0000000010186341E-3</v>
      </c>
      <c r="AK16" s="74">
        <v>0</v>
      </c>
      <c r="AL16" s="69">
        <v>0</v>
      </c>
      <c r="AM16" s="134"/>
      <c r="AN16" s="70">
        <v>0</v>
      </c>
      <c r="AO16" s="74">
        <v>0</v>
      </c>
      <c r="AP16" s="69">
        <v>0</v>
      </c>
      <c r="AQ16" s="134"/>
      <c r="AR16" s="70">
        <v>0</v>
      </c>
      <c r="AS16" s="74">
        <v>19520.014999999999</v>
      </c>
      <c r="AT16" s="69">
        <v>0</v>
      </c>
      <c r="AU16" s="134"/>
      <c r="AV16" s="70">
        <v>0</v>
      </c>
      <c r="AW16" s="74">
        <v>0</v>
      </c>
      <c r="AX16" s="69">
        <v>0</v>
      </c>
      <c r="AY16" s="134"/>
      <c r="AZ16" s="70">
        <v>0</v>
      </c>
      <c r="BA16" s="74">
        <v>19520.014999999999</v>
      </c>
      <c r="BB16" s="69">
        <v>0</v>
      </c>
      <c r="BC16" s="134"/>
      <c r="BD16" s="70">
        <v>0</v>
      </c>
      <c r="BE16" s="91"/>
      <c r="BF16" s="91"/>
      <c r="BG16" s="68">
        <f t="shared" si="4"/>
        <v>97217.33</v>
      </c>
      <c r="BH16" s="68">
        <f t="shared" si="5"/>
        <v>58177.3</v>
      </c>
      <c r="BI16" s="69">
        <f t="shared" si="2"/>
        <v>58177.3</v>
      </c>
      <c r="BJ16" s="70">
        <f t="shared" si="3"/>
        <v>38657.279999999999</v>
      </c>
    </row>
    <row r="17" spans="1:62" s="71" customFormat="1" ht="15" x14ac:dyDescent="0.2">
      <c r="A17" s="72" t="s">
        <v>116</v>
      </c>
      <c r="B17" s="207">
        <v>20</v>
      </c>
      <c r="C17" s="151">
        <v>39040.032024</v>
      </c>
      <c r="D17" s="152">
        <v>0</v>
      </c>
      <c r="E17" s="73">
        <v>39040.032024</v>
      </c>
      <c r="F17" s="74">
        <v>0</v>
      </c>
      <c r="G17" s="69">
        <v>0</v>
      </c>
      <c r="H17" s="134"/>
      <c r="I17" s="70">
        <v>0</v>
      </c>
      <c r="J17" s="74">
        <v>9568.6350000000002</v>
      </c>
      <c r="K17" s="69">
        <v>0</v>
      </c>
      <c r="L17" s="134"/>
      <c r="M17" s="70">
        <v>0</v>
      </c>
      <c r="N17" s="74">
        <v>0</v>
      </c>
      <c r="O17" s="69">
        <v>0</v>
      </c>
      <c r="P17" s="134"/>
      <c r="Q17" s="70">
        <v>0</v>
      </c>
      <c r="R17" s="344">
        <v>-9568.6350000000002</v>
      </c>
      <c r="S17" s="74">
        <v>19328.643005999998</v>
      </c>
      <c r="T17" s="69">
        <v>19328.63</v>
      </c>
      <c r="U17" s="134"/>
      <c r="V17" s="70">
        <v>0</v>
      </c>
      <c r="W17" s="74">
        <v>0</v>
      </c>
      <c r="X17" s="69">
        <v>0</v>
      </c>
      <c r="Y17" s="134"/>
      <c r="Z17" s="70">
        <v>9760.01</v>
      </c>
      <c r="AA17" s="344">
        <v>-1.3005999997403705E-2</v>
      </c>
      <c r="AB17" s="74">
        <v>0</v>
      </c>
      <c r="AC17" s="69">
        <v>0</v>
      </c>
      <c r="AD17" s="134"/>
      <c r="AE17" s="70">
        <v>9568.6200000000008</v>
      </c>
      <c r="AF17" s="74">
        <v>9760.008006</v>
      </c>
      <c r="AG17" s="69">
        <v>9760.01</v>
      </c>
      <c r="AH17" s="134"/>
      <c r="AI17" s="70">
        <v>0</v>
      </c>
      <c r="AJ17" s="344">
        <v>1.9940000001952285E-3</v>
      </c>
      <c r="AK17" s="74">
        <v>0</v>
      </c>
      <c r="AL17" s="69">
        <v>0</v>
      </c>
      <c r="AM17" s="134"/>
      <c r="AN17" s="70">
        <v>0</v>
      </c>
      <c r="AO17" s="74">
        <v>0</v>
      </c>
      <c r="AP17" s="69">
        <v>0</v>
      </c>
      <c r="AQ17" s="134"/>
      <c r="AR17" s="70">
        <v>0</v>
      </c>
      <c r="AS17" s="74">
        <v>9760.008006</v>
      </c>
      <c r="AT17" s="69">
        <v>0</v>
      </c>
      <c r="AU17" s="134"/>
      <c r="AV17" s="70">
        <v>0</v>
      </c>
      <c r="AW17" s="74">
        <v>0</v>
      </c>
      <c r="AX17" s="69">
        <v>0</v>
      </c>
      <c r="AY17" s="134"/>
      <c r="AZ17" s="70">
        <v>0</v>
      </c>
      <c r="BA17" s="74">
        <v>9760.008006</v>
      </c>
      <c r="BB17" s="69">
        <v>0</v>
      </c>
      <c r="BC17" s="134"/>
      <c r="BD17" s="70">
        <v>0</v>
      </c>
      <c r="BE17" s="91"/>
      <c r="BF17" s="91"/>
      <c r="BG17" s="68">
        <f t="shared" si="4"/>
        <v>48608.656011999999</v>
      </c>
      <c r="BH17" s="68">
        <f t="shared" si="5"/>
        <v>29088.639999999999</v>
      </c>
      <c r="BI17" s="69">
        <f t="shared" si="2"/>
        <v>29088.639999999999</v>
      </c>
      <c r="BJ17" s="70">
        <f t="shared" si="3"/>
        <v>19328.63</v>
      </c>
    </row>
    <row r="18" spans="1:62" s="71" customFormat="1" ht="15" x14ac:dyDescent="0.2">
      <c r="A18" s="72" t="s">
        <v>117</v>
      </c>
      <c r="B18" s="207">
        <v>4</v>
      </c>
      <c r="C18" s="151">
        <v>26027.395488000002</v>
      </c>
      <c r="D18" s="152">
        <v>0</v>
      </c>
      <c r="E18" s="73">
        <v>26027.395488000002</v>
      </c>
      <c r="F18" s="74">
        <v>0</v>
      </c>
      <c r="G18" s="69">
        <v>0</v>
      </c>
      <c r="H18" s="134"/>
      <c r="I18" s="70">
        <v>0</v>
      </c>
      <c r="J18" s="74">
        <v>6379.2650000000003</v>
      </c>
      <c r="K18" s="69">
        <v>0</v>
      </c>
      <c r="L18" s="134"/>
      <c r="M18" s="70">
        <v>0</v>
      </c>
      <c r="N18" s="74">
        <v>0</v>
      </c>
      <c r="O18" s="69">
        <v>0</v>
      </c>
      <c r="P18" s="134"/>
      <c r="Q18" s="70">
        <v>0</v>
      </c>
      <c r="R18" s="344">
        <v>-6379.2650000000003</v>
      </c>
      <c r="S18" s="74">
        <v>12886.113872000002</v>
      </c>
      <c r="T18" s="69">
        <v>12886.1</v>
      </c>
      <c r="U18" s="134"/>
      <c r="V18" s="70">
        <v>0</v>
      </c>
      <c r="W18" s="74">
        <v>0</v>
      </c>
      <c r="X18" s="69">
        <v>0</v>
      </c>
      <c r="Y18" s="134"/>
      <c r="Z18" s="70">
        <v>6506.85</v>
      </c>
      <c r="AA18" s="344">
        <v>-1.3872000001356355E-2</v>
      </c>
      <c r="AB18" s="74">
        <v>0</v>
      </c>
      <c r="AC18" s="69">
        <v>0</v>
      </c>
      <c r="AD18" s="134"/>
      <c r="AE18" s="70">
        <v>6379.25</v>
      </c>
      <c r="AF18" s="74">
        <v>6506.8488720000005</v>
      </c>
      <c r="AG18" s="69">
        <v>6506.85</v>
      </c>
      <c r="AH18" s="134"/>
      <c r="AI18" s="70">
        <v>0</v>
      </c>
      <c r="AJ18" s="344">
        <v>1.1279999998805579E-3</v>
      </c>
      <c r="AK18" s="74">
        <v>0</v>
      </c>
      <c r="AL18" s="69">
        <v>0</v>
      </c>
      <c r="AM18" s="134"/>
      <c r="AN18" s="70">
        <v>0</v>
      </c>
      <c r="AO18" s="74">
        <v>0</v>
      </c>
      <c r="AP18" s="69">
        <v>0</v>
      </c>
      <c r="AQ18" s="134"/>
      <c r="AR18" s="70">
        <v>0</v>
      </c>
      <c r="AS18" s="74">
        <v>6506.8488720000005</v>
      </c>
      <c r="AT18" s="69">
        <v>0</v>
      </c>
      <c r="AU18" s="134"/>
      <c r="AV18" s="70">
        <v>0</v>
      </c>
      <c r="AW18" s="74">
        <v>0</v>
      </c>
      <c r="AX18" s="69">
        <v>0</v>
      </c>
      <c r="AY18" s="134"/>
      <c r="AZ18" s="70">
        <v>0</v>
      </c>
      <c r="BA18" s="74">
        <v>6506.8488720000005</v>
      </c>
      <c r="BB18" s="69">
        <v>0</v>
      </c>
      <c r="BC18" s="134"/>
      <c r="BD18" s="70">
        <v>0</v>
      </c>
      <c r="BE18" s="91"/>
      <c r="BF18" s="91"/>
      <c r="BG18" s="68">
        <f t="shared" si="4"/>
        <v>32406.647744000005</v>
      </c>
      <c r="BH18" s="68">
        <f t="shared" si="5"/>
        <v>19392.95</v>
      </c>
      <c r="BI18" s="69">
        <f t="shared" si="2"/>
        <v>19392.95</v>
      </c>
      <c r="BJ18" s="70">
        <f t="shared" si="3"/>
        <v>12886.1</v>
      </c>
    </row>
    <row r="19" spans="1:62" s="71" customFormat="1" ht="15" x14ac:dyDescent="0.2">
      <c r="A19" s="72" t="s">
        <v>161</v>
      </c>
      <c r="B19" s="207">
        <v>100</v>
      </c>
      <c r="C19" s="151">
        <v>15096.110364</v>
      </c>
      <c r="D19" s="152">
        <v>0</v>
      </c>
      <c r="E19" s="73">
        <v>15096.110364</v>
      </c>
      <c r="F19" s="74">
        <v>0</v>
      </c>
      <c r="G19" s="69">
        <v>0</v>
      </c>
      <c r="H19" s="134"/>
      <c r="I19" s="70">
        <v>0</v>
      </c>
      <c r="J19" s="74">
        <v>3700.0275000000001</v>
      </c>
      <c r="K19" s="69">
        <v>0</v>
      </c>
      <c r="L19" s="134"/>
      <c r="M19" s="70">
        <v>0</v>
      </c>
      <c r="N19" s="74">
        <v>0</v>
      </c>
      <c r="O19" s="69">
        <v>0</v>
      </c>
      <c r="P19" s="134"/>
      <c r="Q19" s="70">
        <v>0</v>
      </c>
      <c r="R19" s="344">
        <v>-3700.0275000000001</v>
      </c>
      <c r="S19" s="74">
        <v>7474.0550910000002</v>
      </c>
      <c r="T19" s="69">
        <v>7474.05</v>
      </c>
      <c r="U19" s="134"/>
      <c r="V19" s="70">
        <v>0</v>
      </c>
      <c r="W19" s="74">
        <v>0</v>
      </c>
      <c r="X19" s="69">
        <v>0</v>
      </c>
      <c r="Y19" s="134"/>
      <c r="Z19" s="70">
        <v>3774.03</v>
      </c>
      <c r="AA19" s="344">
        <v>-5.0909999999930733E-3</v>
      </c>
      <c r="AB19" s="74">
        <v>0</v>
      </c>
      <c r="AC19" s="69">
        <v>0</v>
      </c>
      <c r="AD19" s="134"/>
      <c r="AE19" s="70">
        <v>3700.02</v>
      </c>
      <c r="AF19" s="74">
        <v>3774.027591</v>
      </c>
      <c r="AG19" s="69">
        <v>3774.03</v>
      </c>
      <c r="AH19" s="134"/>
      <c r="AI19" s="70">
        <v>0</v>
      </c>
      <c r="AJ19" s="344">
        <v>2.4090000001706358E-3</v>
      </c>
      <c r="AK19" s="74">
        <v>0</v>
      </c>
      <c r="AL19" s="69">
        <v>0</v>
      </c>
      <c r="AM19" s="134"/>
      <c r="AN19" s="70">
        <v>0</v>
      </c>
      <c r="AO19" s="74">
        <v>0</v>
      </c>
      <c r="AP19" s="69">
        <v>0</v>
      </c>
      <c r="AQ19" s="134"/>
      <c r="AR19" s="70">
        <v>0</v>
      </c>
      <c r="AS19" s="74">
        <v>3774.027591</v>
      </c>
      <c r="AT19" s="69">
        <v>0</v>
      </c>
      <c r="AU19" s="134"/>
      <c r="AV19" s="70">
        <v>0</v>
      </c>
      <c r="AW19" s="74">
        <v>0</v>
      </c>
      <c r="AX19" s="69">
        <v>0</v>
      </c>
      <c r="AY19" s="134"/>
      <c r="AZ19" s="70">
        <v>0</v>
      </c>
      <c r="BA19" s="74">
        <v>3774.027591</v>
      </c>
      <c r="BB19" s="69">
        <v>0</v>
      </c>
      <c r="BC19" s="134"/>
      <c r="BD19" s="70">
        <v>0</v>
      </c>
      <c r="BE19" s="91"/>
      <c r="BF19" s="91"/>
      <c r="BG19" s="68">
        <f t="shared" si="4"/>
        <v>18796.135182000002</v>
      </c>
      <c r="BH19" s="68">
        <f t="shared" si="5"/>
        <v>11248.080000000002</v>
      </c>
      <c r="BI19" s="69">
        <f t="shared" si="2"/>
        <v>11248.08</v>
      </c>
      <c r="BJ19" s="70">
        <f t="shared" si="3"/>
        <v>7474.05</v>
      </c>
    </row>
    <row r="20" spans="1:62" s="71" customFormat="1" ht="15" x14ac:dyDescent="0.2">
      <c r="A20" s="72" t="s">
        <v>118</v>
      </c>
      <c r="B20" s="207">
        <v>12</v>
      </c>
      <c r="C20" s="151">
        <v>21800.781308160003</v>
      </c>
      <c r="D20" s="152">
        <v>0</v>
      </c>
      <c r="E20" s="73">
        <v>21800.781308160003</v>
      </c>
      <c r="F20" s="74">
        <v>0</v>
      </c>
      <c r="G20" s="69">
        <v>0</v>
      </c>
      <c r="H20" s="134"/>
      <c r="I20" s="70">
        <v>0</v>
      </c>
      <c r="J20" s="74">
        <v>5343.3275000000003</v>
      </c>
      <c r="K20" s="69">
        <v>0</v>
      </c>
      <c r="L20" s="134"/>
      <c r="M20" s="70">
        <v>0</v>
      </c>
      <c r="N20" s="74">
        <v>0</v>
      </c>
      <c r="O20" s="69">
        <v>0</v>
      </c>
      <c r="P20" s="134"/>
      <c r="Q20" s="70">
        <v>0</v>
      </c>
      <c r="R20" s="344">
        <v>-5343.3275000000003</v>
      </c>
      <c r="S20" s="74">
        <v>10793.52282704</v>
      </c>
      <c r="T20" s="69">
        <v>10793.52</v>
      </c>
      <c r="U20" s="134"/>
      <c r="V20" s="70">
        <v>0</v>
      </c>
      <c r="W20" s="74">
        <v>0</v>
      </c>
      <c r="X20" s="69">
        <v>0</v>
      </c>
      <c r="Y20" s="134"/>
      <c r="Z20" s="70">
        <v>5450.2</v>
      </c>
      <c r="AA20" s="344">
        <v>-2.8270399998291396E-3</v>
      </c>
      <c r="AB20" s="74">
        <v>0</v>
      </c>
      <c r="AC20" s="69">
        <v>0</v>
      </c>
      <c r="AD20" s="134"/>
      <c r="AE20" s="70">
        <v>5343.32</v>
      </c>
      <c r="AF20" s="74">
        <v>5450.1953270400008</v>
      </c>
      <c r="AG20" s="69">
        <v>5450.2</v>
      </c>
      <c r="AH20" s="134"/>
      <c r="AI20" s="70">
        <v>0</v>
      </c>
      <c r="AJ20" s="344">
        <v>4.6729599989703274E-3</v>
      </c>
      <c r="AK20" s="74">
        <v>0</v>
      </c>
      <c r="AL20" s="69">
        <v>0</v>
      </c>
      <c r="AM20" s="134"/>
      <c r="AN20" s="70">
        <v>0</v>
      </c>
      <c r="AO20" s="74">
        <v>0</v>
      </c>
      <c r="AP20" s="69">
        <v>0</v>
      </c>
      <c r="AQ20" s="134"/>
      <c r="AR20" s="70">
        <v>0</v>
      </c>
      <c r="AS20" s="74">
        <v>5450.1953270400008</v>
      </c>
      <c r="AT20" s="69">
        <v>0</v>
      </c>
      <c r="AU20" s="134"/>
      <c r="AV20" s="70">
        <v>0</v>
      </c>
      <c r="AW20" s="74">
        <v>0</v>
      </c>
      <c r="AX20" s="69">
        <v>0</v>
      </c>
      <c r="AY20" s="134"/>
      <c r="AZ20" s="70">
        <v>0</v>
      </c>
      <c r="BA20" s="74">
        <v>5450.1953270400008</v>
      </c>
      <c r="BB20" s="69">
        <v>0</v>
      </c>
      <c r="BC20" s="134"/>
      <c r="BD20" s="70">
        <v>0</v>
      </c>
      <c r="BE20" s="91"/>
      <c r="BF20" s="91"/>
      <c r="BG20" s="68">
        <f t="shared" si="4"/>
        <v>27144.110654080003</v>
      </c>
      <c r="BH20" s="68">
        <f t="shared" si="5"/>
        <v>16243.720000000001</v>
      </c>
      <c r="BI20" s="69">
        <f t="shared" si="2"/>
        <v>16243.720000000001</v>
      </c>
      <c r="BJ20" s="70">
        <f t="shared" si="3"/>
        <v>10793.52</v>
      </c>
    </row>
    <row r="21" spans="1:62" s="71" customFormat="1" ht="15" x14ac:dyDescent="0.2">
      <c r="A21" s="72" t="s">
        <v>119</v>
      </c>
      <c r="B21" s="207">
        <v>16</v>
      </c>
      <c r="C21" s="151">
        <v>7183.1817000000001</v>
      </c>
      <c r="D21" s="152">
        <v>0</v>
      </c>
      <c r="E21" s="73">
        <v>7183.1817000000001</v>
      </c>
      <c r="F21" s="74">
        <v>0</v>
      </c>
      <c r="G21" s="69">
        <v>0</v>
      </c>
      <c r="H21" s="134"/>
      <c r="I21" s="70">
        <v>0</v>
      </c>
      <c r="J21" s="74">
        <v>1760.5825</v>
      </c>
      <c r="K21" s="69">
        <v>0</v>
      </c>
      <c r="L21" s="134"/>
      <c r="M21" s="70">
        <v>0</v>
      </c>
      <c r="N21" s="74">
        <v>0</v>
      </c>
      <c r="O21" s="69">
        <v>0</v>
      </c>
      <c r="P21" s="134"/>
      <c r="Q21" s="70">
        <v>0</v>
      </c>
      <c r="R21" s="344">
        <v>-1760.5825</v>
      </c>
      <c r="S21" s="74">
        <v>3556.3779249999998</v>
      </c>
      <c r="T21" s="69">
        <v>3556.39</v>
      </c>
      <c r="U21" s="134"/>
      <c r="V21" s="70">
        <v>0</v>
      </c>
      <c r="W21" s="74">
        <v>0</v>
      </c>
      <c r="X21" s="69">
        <v>0</v>
      </c>
      <c r="Y21" s="134"/>
      <c r="Z21" s="70">
        <v>1795.8</v>
      </c>
      <c r="AA21" s="344">
        <v>1.2075000000095315E-2</v>
      </c>
      <c r="AB21" s="74">
        <v>0</v>
      </c>
      <c r="AC21" s="69">
        <v>0</v>
      </c>
      <c r="AD21" s="134"/>
      <c r="AE21" s="70">
        <v>1760.59</v>
      </c>
      <c r="AF21" s="74">
        <v>1795.795425</v>
      </c>
      <c r="AG21" s="69">
        <v>1795.8</v>
      </c>
      <c r="AH21" s="134"/>
      <c r="AI21" s="70">
        <v>0</v>
      </c>
      <c r="AJ21" s="344">
        <v>4.574999999931606E-3</v>
      </c>
      <c r="AK21" s="74">
        <v>0</v>
      </c>
      <c r="AL21" s="69">
        <v>0</v>
      </c>
      <c r="AM21" s="134"/>
      <c r="AN21" s="70">
        <v>0</v>
      </c>
      <c r="AO21" s="74">
        <v>0</v>
      </c>
      <c r="AP21" s="69">
        <v>0</v>
      </c>
      <c r="AQ21" s="134"/>
      <c r="AR21" s="70">
        <v>0</v>
      </c>
      <c r="AS21" s="74">
        <v>1795.795425</v>
      </c>
      <c r="AT21" s="69">
        <v>0</v>
      </c>
      <c r="AU21" s="134"/>
      <c r="AV21" s="70">
        <v>0</v>
      </c>
      <c r="AW21" s="74">
        <v>0</v>
      </c>
      <c r="AX21" s="69">
        <v>0</v>
      </c>
      <c r="AY21" s="134"/>
      <c r="AZ21" s="70">
        <v>0</v>
      </c>
      <c r="BA21" s="74">
        <v>1795.795425</v>
      </c>
      <c r="BB21" s="69">
        <v>0</v>
      </c>
      <c r="BC21" s="134"/>
      <c r="BD21" s="70">
        <v>0</v>
      </c>
      <c r="BE21" s="91"/>
      <c r="BF21" s="91"/>
      <c r="BG21" s="68">
        <f t="shared" si="4"/>
        <v>8943.7808499999992</v>
      </c>
      <c r="BH21" s="68">
        <f t="shared" si="5"/>
        <v>5352.19</v>
      </c>
      <c r="BI21" s="69">
        <f t="shared" si="2"/>
        <v>5352.19</v>
      </c>
      <c r="BJ21" s="70">
        <f t="shared" si="3"/>
        <v>3556.39</v>
      </c>
    </row>
    <row r="22" spans="1:62" s="71" customFormat="1" ht="15" x14ac:dyDescent="0.2">
      <c r="A22" s="72" t="s">
        <v>120</v>
      </c>
      <c r="B22" s="207">
        <v>14</v>
      </c>
      <c r="C22" s="151">
        <v>21084.119879999998</v>
      </c>
      <c r="D22" s="152">
        <v>0</v>
      </c>
      <c r="E22" s="73">
        <v>21084.119879999998</v>
      </c>
      <c r="F22" s="74">
        <v>0</v>
      </c>
      <c r="G22" s="69">
        <v>0</v>
      </c>
      <c r="H22" s="134"/>
      <c r="I22" s="70">
        <v>0</v>
      </c>
      <c r="J22" s="74">
        <v>5167.6774999999998</v>
      </c>
      <c r="K22" s="69">
        <v>0</v>
      </c>
      <c r="L22" s="134"/>
      <c r="M22" s="70">
        <v>0</v>
      </c>
      <c r="N22" s="74">
        <v>0</v>
      </c>
      <c r="O22" s="69">
        <v>0</v>
      </c>
      <c r="P22" s="134"/>
      <c r="Q22" s="70">
        <v>0</v>
      </c>
      <c r="R22" s="344">
        <v>-5167.6774999999998</v>
      </c>
      <c r="S22" s="74">
        <v>10438.707469999999</v>
      </c>
      <c r="T22" s="69">
        <v>10438.700000000001</v>
      </c>
      <c r="U22" s="134"/>
      <c r="V22" s="70">
        <v>0</v>
      </c>
      <c r="W22" s="74">
        <v>0</v>
      </c>
      <c r="X22" s="69">
        <v>0</v>
      </c>
      <c r="Y22" s="134"/>
      <c r="Z22" s="70">
        <v>5271.03</v>
      </c>
      <c r="AA22" s="344">
        <v>-7.469999998647836E-3</v>
      </c>
      <c r="AB22" s="74">
        <v>0</v>
      </c>
      <c r="AC22" s="69">
        <v>0</v>
      </c>
      <c r="AD22" s="134"/>
      <c r="AE22" s="70">
        <v>5167.67</v>
      </c>
      <c r="AF22" s="74">
        <v>5271.0299699999996</v>
      </c>
      <c r="AG22" s="69">
        <v>5271.03</v>
      </c>
      <c r="AH22" s="134"/>
      <c r="AI22" s="70">
        <v>0</v>
      </c>
      <c r="AJ22" s="344">
        <v>3.0000000151630957E-5</v>
      </c>
      <c r="AK22" s="74">
        <v>0</v>
      </c>
      <c r="AL22" s="69">
        <v>0</v>
      </c>
      <c r="AM22" s="134"/>
      <c r="AN22" s="70">
        <v>0</v>
      </c>
      <c r="AO22" s="74">
        <v>0</v>
      </c>
      <c r="AP22" s="69">
        <v>0</v>
      </c>
      <c r="AQ22" s="134"/>
      <c r="AR22" s="70">
        <v>0</v>
      </c>
      <c r="AS22" s="74">
        <v>5271.0299699999996</v>
      </c>
      <c r="AT22" s="69">
        <v>0</v>
      </c>
      <c r="AU22" s="134"/>
      <c r="AV22" s="70">
        <v>0</v>
      </c>
      <c r="AW22" s="74">
        <v>0</v>
      </c>
      <c r="AX22" s="69">
        <v>0</v>
      </c>
      <c r="AY22" s="134"/>
      <c r="AZ22" s="70">
        <v>0</v>
      </c>
      <c r="BA22" s="74">
        <v>5271.0299699999996</v>
      </c>
      <c r="BB22" s="69">
        <v>0</v>
      </c>
      <c r="BC22" s="134"/>
      <c r="BD22" s="70">
        <v>0</v>
      </c>
      <c r="BE22" s="91"/>
      <c r="BF22" s="91"/>
      <c r="BG22" s="68">
        <f t="shared" si="4"/>
        <v>26251.789939999999</v>
      </c>
      <c r="BH22" s="68">
        <f t="shared" si="5"/>
        <v>15709.73</v>
      </c>
      <c r="BI22" s="69">
        <f t="shared" si="2"/>
        <v>15709.73</v>
      </c>
      <c r="BJ22" s="70">
        <f t="shared" si="3"/>
        <v>10438.700000000001</v>
      </c>
    </row>
    <row r="23" spans="1:62" s="71" customFormat="1" ht="15" x14ac:dyDescent="0.2">
      <c r="A23" s="72" t="s">
        <v>121</v>
      </c>
      <c r="B23" s="207">
        <v>14</v>
      </c>
      <c r="C23" s="151">
        <v>48493.030160000002</v>
      </c>
      <c r="D23" s="152">
        <v>0</v>
      </c>
      <c r="E23" s="73">
        <v>48493.030160000002</v>
      </c>
      <c r="F23" s="74">
        <v>0</v>
      </c>
      <c r="G23" s="69">
        <v>0</v>
      </c>
      <c r="H23" s="134"/>
      <c r="I23" s="70">
        <v>0</v>
      </c>
      <c r="J23" s="74">
        <v>11885.545</v>
      </c>
      <c r="K23" s="69">
        <v>0</v>
      </c>
      <c r="L23" s="134"/>
      <c r="M23" s="70">
        <v>0</v>
      </c>
      <c r="N23" s="74">
        <v>0</v>
      </c>
      <c r="O23" s="69">
        <v>0</v>
      </c>
      <c r="P23" s="134"/>
      <c r="Q23" s="70">
        <v>0</v>
      </c>
      <c r="R23" s="344">
        <v>-11885.545</v>
      </c>
      <c r="S23" s="74">
        <v>24008.802540000001</v>
      </c>
      <c r="T23" s="69">
        <v>24008.79</v>
      </c>
      <c r="U23" s="134"/>
      <c r="V23" s="70">
        <v>0</v>
      </c>
      <c r="W23" s="74">
        <v>0</v>
      </c>
      <c r="X23" s="69">
        <v>0</v>
      </c>
      <c r="Y23" s="134"/>
      <c r="Z23" s="70">
        <v>12123.26</v>
      </c>
      <c r="AA23" s="344">
        <v>-1.2539999999717111E-2</v>
      </c>
      <c r="AB23" s="74">
        <v>0</v>
      </c>
      <c r="AC23" s="69">
        <v>0</v>
      </c>
      <c r="AD23" s="134"/>
      <c r="AE23" s="70">
        <v>11885.53</v>
      </c>
      <c r="AF23" s="74">
        <v>12123.257540000001</v>
      </c>
      <c r="AG23" s="69">
        <v>12123.26</v>
      </c>
      <c r="AH23" s="134"/>
      <c r="AI23" s="70">
        <v>0</v>
      </c>
      <c r="AJ23" s="344">
        <v>2.4599999997008126E-3</v>
      </c>
      <c r="AK23" s="74">
        <v>0</v>
      </c>
      <c r="AL23" s="69">
        <v>0</v>
      </c>
      <c r="AM23" s="134"/>
      <c r="AN23" s="70">
        <v>0</v>
      </c>
      <c r="AO23" s="74">
        <v>0</v>
      </c>
      <c r="AP23" s="69">
        <v>0</v>
      </c>
      <c r="AQ23" s="134"/>
      <c r="AR23" s="70">
        <v>0</v>
      </c>
      <c r="AS23" s="74">
        <v>12123.257540000001</v>
      </c>
      <c r="AT23" s="69">
        <v>0</v>
      </c>
      <c r="AU23" s="134"/>
      <c r="AV23" s="70">
        <v>0</v>
      </c>
      <c r="AW23" s="74">
        <v>0</v>
      </c>
      <c r="AX23" s="69">
        <v>0</v>
      </c>
      <c r="AY23" s="134"/>
      <c r="AZ23" s="70">
        <v>0</v>
      </c>
      <c r="BA23" s="74">
        <v>12123.257540000001</v>
      </c>
      <c r="BB23" s="69">
        <v>0</v>
      </c>
      <c r="BC23" s="134"/>
      <c r="BD23" s="70">
        <v>0</v>
      </c>
      <c r="BE23" s="91"/>
      <c r="BF23" s="91"/>
      <c r="BG23" s="68">
        <f t="shared" si="4"/>
        <v>60378.565080000015</v>
      </c>
      <c r="BH23" s="68">
        <f t="shared" si="5"/>
        <v>36132.050000000003</v>
      </c>
      <c r="BI23" s="69">
        <f t="shared" si="2"/>
        <v>36132.050000000003</v>
      </c>
      <c r="BJ23" s="70">
        <f t="shared" si="3"/>
        <v>24008.79</v>
      </c>
    </row>
    <row r="24" spans="1:62" s="71" customFormat="1" ht="15" x14ac:dyDescent="0.2">
      <c r="A24" s="72" t="s">
        <v>122</v>
      </c>
      <c r="B24" s="207">
        <v>26</v>
      </c>
      <c r="C24" s="151">
        <v>18840.420000000002</v>
      </c>
      <c r="D24" s="152">
        <v>0</v>
      </c>
      <c r="E24" s="73">
        <v>18840.420000000002</v>
      </c>
      <c r="F24" s="74">
        <v>0</v>
      </c>
      <c r="G24" s="69">
        <v>0</v>
      </c>
      <c r="H24" s="134"/>
      <c r="I24" s="70">
        <v>0</v>
      </c>
      <c r="J24" s="74">
        <v>4617.75</v>
      </c>
      <c r="K24" s="69">
        <v>0</v>
      </c>
      <c r="L24" s="134"/>
      <c r="M24" s="70">
        <v>0</v>
      </c>
      <c r="N24" s="74">
        <v>0</v>
      </c>
      <c r="O24" s="69">
        <v>0</v>
      </c>
      <c r="P24" s="134"/>
      <c r="Q24" s="70">
        <v>0</v>
      </c>
      <c r="R24" s="344">
        <v>-4617.75</v>
      </c>
      <c r="S24" s="74">
        <v>9327.8549999999996</v>
      </c>
      <c r="T24" s="69">
        <v>9327.82</v>
      </c>
      <c r="U24" s="134"/>
      <c r="V24" s="70">
        <v>0</v>
      </c>
      <c r="W24" s="74">
        <v>0</v>
      </c>
      <c r="X24" s="69">
        <v>0</v>
      </c>
      <c r="Y24" s="134"/>
      <c r="Z24" s="70">
        <v>4710.1000000000004</v>
      </c>
      <c r="AA24" s="344">
        <v>-3.4999999999854481E-2</v>
      </c>
      <c r="AB24" s="74">
        <v>0</v>
      </c>
      <c r="AC24" s="69">
        <v>0</v>
      </c>
      <c r="AD24" s="134"/>
      <c r="AE24" s="70">
        <v>4617.72</v>
      </c>
      <c r="AF24" s="74">
        <v>4710.1050000000005</v>
      </c>
      <c r="AG24" s="69">
        <v>4710.1000000000004</v>
      </c>
      <c r="AH24" s="134"/>
      <c r="AI24" s="70">
        <v>0</v>
      </c>
      <c r="AJ24" s="344">
        <v>-5.0000000001091394E-3</v>
      </c>
      <c r="AK24" s="74">
        <v>0</v>
      </c>
      <c r="AL24" s="69">
        <v>0</v>
      </c>
      <c r="AM24" s="134"/>
      <c r="AN24" s="70">
        <v>0</v>
      </c>
      <c r="AO24" s="74">
        <v>0</v>
      </c>
      <c r="AP24" s="69">
        <v>0</v>
      </c>
      <c r="AQ24" s="134"/>
      <c r="AR24" s="70">
        <v>0</v>
      </c>
      <c r="AS24" s="74">
        <v>4710.1050000000005</v>
      </c>
      <c r="AT24" s="69">
        <v>0</v>
      </c>
      <c r="AU24" s="134"/>
      <c r="AV24" s="70">
        <v>0</v>
      </c>
      <c r="AW24" s="74">
        <v>0</v>
      </c>
      <c r="AX24" s="69">
        <v>0</v>
      </c>
      <c r="AY24" s="134"/>
      <c r="AZ24" s="70">
        <v>0</v>
      </c>
      <c r="BA24" s="74">
        <v>4710.1050000000005</v>
      </c>
      <c r="BB24" s="69">
        <v>0</v>
      </c>
      <c r="BC24" s="134"/>
      <c r="BD24" s="70">
        <v>0</v>
      </c>
      <c r="BE24" s="91"/>
      <c r="BF24" s="91"/>
      <c r="BG24" s="68">
        <f t="shared" si="4"/>
        <v>23458.129999999997</v>
      </c>
      <c r="BH24" s="68">
        <f t="shared" si="5"/>
        <v>14037.919999999998</v>
      </c>
      <c r="BI24" s="69">
        <f t="shared" si="2"/>
        <v>14037.92</v>
      </c>
      <c r="BJ24" s="70">
        <f t="shared" si="3"/>
        <v>9327.82</v>
      </c>
    </row>
    <row r="25" spans="1:62" s="71" customFormat="1" ht="15" x14ac:dyDescent="0.2">
      <c r="A25" s="72" t="s">
        <v>123</v>
      </c>
      <c r="B25" s="207">
        <v>26</v>
      </c>
      <c r="C25" s="151">
        <v>70652.126405599993</v>
      </c>
      <c r="D25" s="152">
        <v>0</v>
      </c>
      <c r="E25" s="73">
        <v>70652.126405599993</v>
      </c>
      <c r="F25" s="74">
        <v>0</v>
      </c>
      <c r="G25" s="69">
        <v>0</v>
      </c>
      <c r="H25" s="134"/>
      <c r="I25" s="70">
        <v>0</v>
      </c>
      <c r="J25" s="74">
        <v>17316.7</v>
      </c>
      <c r="K25" s="69">
        <v>0</v>
      </c>
      <c r="L25" s="134"/>
      <c r="M25" s="70">
        <v>0</v>
      </c>
      <c r="N25" s="74">
        <v>0</v>
      </c>
      <c r="O25" s="69">
        <v>0</v>
      </c>
      <c r="P25" s="134"/>
      <c r="Q25" s="70">
        <v>0</v>
      </c>
      <c r="R25" s="344">
        <v>-17316.7</v>
      </c>
      <c r="S25" s="74">
        <v>34979.731601399995</v>
      </c>
      <c r="T25" s="69">
        <v>34979.730000000003</v>
      </c>
      <c r="U25" s="134"/>
      <c r="V25" s="70">
        <v>0</v>
      </c>
      <c r="W25" s="74">
        <v>0</v>
      </c>
      <c r="X25" s="69">
        <v>0</v>
      </c>
      <c r="Y25" s="134"/>
      <c r="Z25" s="70">
        <v>17663.03</v>
      </c>
      <c r="AA25" s="344">
        <v>-1.6013999920687638E-3</v>
      </c>
      <c r="AB25" s="74">
        <v>0</v>
      </c>
      <c r="AC25" s="69">
        <v>0</v>
      </c>
      <c r="AD25" s="134"/>
      <c r="AE25" s="70">
        <v>17316.700000000004</v>
      </c>
      <c r="AF25" s="74">
        <v>17663.031601399998</v>
      </c>
      <c r="AG25" s="69">
        <v>17663.03</v>
      </c>
      <c r="AH25" s="134"/>
      <c r="AI25" s="70">
        <v>0</v>
      </c>
      <c r="AJ25" s="344">
        <v>-1.6013999993447214E-3</v>
      </c>
      <c r="AK25" s="74">
        <v>0</v>
      </c>
      <c r="AL25" s="69">
        <v>0</v>
      </c>
      <c r="AM25" s="134"/>
      <c r="AN25" s="70">
        <v>0</v>
      </c>
      <c r="AO25" s="74">
        <v>0</v>
      </c>
      <c r="AP25" s="69">
        <v>0</v>
      </c>
      <c r="AQ25" s="134"/>
      <c r="AR25" s="70">
        <v>0</v>
      </c>
      <c r="AS25" s="74">
        <v>17663.031601399998</v>
      </c>
      <c r="AT25" s="69">
        <v>0</v>
      </c>
      <c r="AU25" s="134"/>
      <c r="AV25" s="70">
        <v>0</v>
      </c>
      <c r="AW25" s="74">
        <v>0</v>
      </c>
      <c r="AX25" s="69">
        <v>0</v>
      </c>
      <c r="AY25" s="134"/>
      <c r="AZ25" s="70">
        <v>0</v>
      </c>
      <c r="BA25" s="74">
        <v>17663.031601399998</v>
      </c>
      <c r="BB25" s="69">
        <v>0</v>
      </c>
      <c r="BC25" s="134"/>
      <c r="BD25" s="70">
        <v>0</v>
      </c>
      <c r="BE25" s="91"/>
      <c r="BF25" s="91"/>
      <c r="BG25" s="68">
        <f t="shared" si="4"/>
        <v>87968.823202800006</v>
      </c>
      <c r="BH25" s="68">
        <f t="shared" si="5"/>
        <v>52642.76</v>
      </c>
      <c r="BI25" s="69">
        <f t="shared" si="2"/>
        <v>52642.76</v>
      </c>
      <c r="BJ25" s="70">
        <f t="shared" si="3"/>
        <v>34979.730000000003</v>
      </c>
    </row>
    <row r="26" spans="1:62" s="71" customFormat="1" ht="15" x14ac:dyDescent="0.2">
      <c r="A26" s="72" t="s">
        <v>133</v>
      </c>
      <c r="B26" s="207">
        <v>92083</v>
      </c>
      <c r="C26" s="151">
        <v>58183.350000000006</v>
      </c>
      <c r="D26" s="152">
        <v>0</v>
      </c>
      <c r="E26" s="73">
        <v>58183.350000000006</v>
      </c>
      <c r="F26" s="74">
        <v>0</v>
      </c>
      <c r="G26" s="69">
        <v>0</v>
      </c>
      <c r="H26" s="134"/>
      <c r="I26" s="70">
        <v>0</v>
      </c>
      <c r="J26" s="74">
        <v>14270.344999999999</v>
      </c>
      <c r="K26" s="69">
        <v>0</v>
      </c>
      <c r="L26" s="134"/>
      <c r="M26" s="70">
        <v>0</v>
      </c>
      <c r="N26" s="74">
        <v>0</v>
      </c>
      <c r="O26" s="69">
        <v>0</v>
      </c>
      <c r="P26" s="134"/>
      <c r="Q26" s="70">
        <v>0</v>
      </c>
      <c r="R26" s="344">
        <v>-14270.344999999999</v>
      </c>
      <c r="S26" s="74">
        <v>27749.312500000004</v>
      </c>
      <c r="T26" s="69">
        <v>28807.729999999996</v>
      </c>
      <c r="U26" s="134"/>
      <c r="V26" s="70">
        <v>0</v>
      </c>
      <c r="W26" s="74">
        <v>1066.8699999999999</v>
      </c>
      <c r="X26" s="69">
        <v>0</v>
      </c>
      <c r="Y26" s="134"/>
      <c r="Z26" s="70">
        <v>14545.84</v>
      </c>
      <c r="AA26" s="344">
        <v>-8.4525000000066939</v>
      </c>
      <c r="AB26" s="74">
        <v>0</v>
      </c>
      <c r="AC26" s="69">
        <v>0</v>
      </c>
      <c r="AD26" s="134"/>
      <c r="AE26" s="70">
        <v>14261.889999999998</v>
      </c>
      <c r="AF26" s="74">
        <v>14545.837500000001</v>
      </c>
      <c r="AG26" s="69">
        <v>14545.84</v>
      </c>
      <c r="AH26" s="134"/>
      <c r="AI26" s="70">
        <v>0</v>
      </c>
      <c r="AJ26" s="344">
        <v>2.4999999986903276E-3</v>
      </c>
      <c r="AK26" s="74">
        <v>0</v>
      </c>
      <c r="AL26" s="69">
        <v>0</v>
      </c>
      <c r="AM26" s="134"/>
      <c r="AN26" s="70">
        <v>0</v>
      </c>
      <c r="AO26" s="74">
        <v>0</v>
      </c>
      <c r="AP26" s="69">
        <v>0</v>
      </c>
      <c r="AQ26" s="134"/>
      <c r="AR26" s="70">
        <v>0</v>
      </c>
      <c r="AS26" s="74">
        <v>14545.837500000001</v>
      </c>
      <c r="AT26" s="69">
        <v>0</v>
      </c>
      <c r="AU26" s="134"/>
      <c r="AV26" s="70">
        <v>0</v>
      </c>
      <c r="AW26" s="74">
        <v>0</v>
      </c>
      <c r="AX26" s="69">
        <v>0</v>
      </c>
      <c r="AY26" s="134"/>
      <c r="AZ26" s="70">
        <v>0</v>
      </c>
      <c r="BA26" s="74">
        <v>14545.837500000001</v>
      </c>
      <c r="BB26" s="69">
        <v>0</v>
      </c>
      <c r="BC26" s="134"/>
      <c r="BD26" s="70">
        <v>0</v>
      </c>
      <c r="BE26" s="91"/>
      <c r="BF26" s="91"/>
      <c r="BG26" s="68">
        <f t="shared" si="4"/>
        <v>72445.244999999995</v>
      </c>
      <c r="BH26" s="68">
        <f t="shared" si="5"/>
        <v>43353.569999999992</v>
      </c>
      <c r="BI26" s="69">
        <f t="shared" si="2"/>
        <v>43353.569999999992</v>
      </c>
      <c r="BJ26" s="70">
        <f t="shared" si="3"/>
        <v>28807.729999999996</v>
      </c>
    </row>
    <row r="27" spans="1:62" s="71" customFormat="1" ht="15" x14ac:dyDescent="0.2">
      <c r="A27" s="72" t="s">
        <v>132</v>
      </c>
      <c r="B27" s="207">
        <v>92083</v>
      </c>
      <c r="C27" s="151">
        <v>38183.040000000008</v>
      </c>
      <c r="D27" s="152">
        <v>0</v>
      </c>
      <c r="E27" s="73">
        <v>38183.040000000008</v>
      </c>
      <c r="F27" s="74">
        <v>0</v>
      </c>
      <c r="G27" s="69">
        <v>0</v>
      </c>
      <c r="H27" s="134"/>
      <c r="I27" s="70">
        <v>0</v>
      </c>
      <c r="J27" s="74">
        <v>9364.9787500000002</v>
      </c>
      <c r="K27" s="69">
        <v>0</v>
      </c>
      <c r="L27" s="134"/>
      <c r="M27" s="70">
        <v>0</v>
      </c>
      <c r="N27" s="74">
        <v>0</v>
      </c>
      <c r="O27" s="69">
        <v>0</v>
      </c>
      <c r="P27" s="134"/>
      <c r="Q27" s="70">
        <v>0</v>
      </c>
      <c r="R27" s="344">
        <v>-9364.9787500000002</v>
      </c>
      <c r="S27" s="74">
        <v>18210.601250000003</v>
      </c>
      <c r="T27" s="69">
        <v>18905.189999999999</v>
      </c>
      <c r="U27" s="134"/>
      <c r="V27" s="70">
        <v>0</v>
      </c>
      <c r="W27" s="74">
        <v>700.13750000000005</v>
      </c>
      <c r="X27" s="69">
        <v>0</v>
      </c>
      <c r="Y27" s="134"/>
      <c r="Z27" s="70">
        <v>9545.7699999999986</v>
      </c>
      <c r="AA27" s="344">
        <v>-5.5487500000053842</v>
      </c>
      <c r="AB27" s="74">
        <v>0</v>
      </c>
      <c r="AC27" s="69">
        <v>0</v>
      </c>
      <c r="AD27" s="134"/>
      <c r="AE27" s="70">
        <v>9359.42</v>
      </c>
      <c r="AF27" s="74">
        <v>9545.760000000002</v>
      </c>
      <c r="AG27" s="69">
        <v>9545.7699999999986</v>
      </c>
      <c r="AH27" s="134"/>
      <c r="AI27" s="70">
        <v>0</v>
      </c>
      <c r="AJ27" s="344">
        <v>9.9999999965802999E-3</v>
      </c>
      <c r="AK27" s="74">
        <v>0</v>
      </c>
      <c r="AL27" s="69">
        <v>0</v>
      </c>
      <c r="AM27" s="134"/>
      <c r="AN27" s="70">
        <v>0</v>
      </c>
      <c r="AO27" s="74">
        <v>0</v>
      </c>
      <c r="AP27" s="69">
        <v>0</v>
      </c>
      <c r="AQ27" s="134"/>
      <c r="AR27" s="70">
        <v>0</v>
      </c>
      <c r="AS27" s="74">
        <v>9545.760000000002</v>
      </c>
      <c r="AT27" s="69">
        <v>0</v>
      </c>
      <c r="AU27" s="134"/>
      <c r="AV27" s="70">
        <v>0</v>
      </c>
      <c r="AW27" s="74">
        <v>0</v>
      </c>
      <c r="AX27" s="69">
        <v>0</v>
      </c>
      <c r="AY27" s="134"/>
      <c r="AZ27" s="70">
        <v>0</v>
      </c>
      <c r="BA27" s="74">
        <v>9545.760000000002</v>
      </c>
      <c r="BB27" s="69">
        <v>0</v>
      </c>
      <c r="BC27" s="134"/>
      <c r="BD27" s="70">
        <v>0</v>
      </c>
      <c r="BE27" s="91"/>
      <c r="BF27" s="91"/>
      <c r="BG27" s="68">
        <f t="shared" si="4"/>
        <v>47542.479999999996</v>
      </c>
      <c r="BH27" s="68">
        <f t="shared" si="5"/>
        <v>28450.959999999999</v>
      </c>
      <c r="BI27" s="69">
        <f t="shared" si="2"/>
        <v>28450.959999999999</v>
      </c>
      <c r="BJ27" s="70">
        <f t="shared" si="3"/>
        <v>18905.189999999999</v>
      </c>
    </row>
    <row r="28" spans="1:62" s="71" customFormat="1" ht="15" x14ac:dyDescent="0.2">
      <c r="A28" s="72" t="s">
        <v>131</v>
      </c>
      <c r="B28" s="207">
        <v>92083</v>
      </c>
      <c r="C28" s="151">
        <v>77273.8</v>
      </c>
      <c r="D28" s="152">
        <v>0</v>
      </c>
      <c r="E28" s="73">
        <v>77273.8</v>
      </c>
      <c r="F28" s="74">
        <v>0</v>
      </c>
      <c r="G28" s="69">
        <v>0</v>
      </c>
      <c r="H28" s="134"/>
      <c r="I28" s="70">
        <v>0</v>
      </c>
      <c r="J28" s="74">
        <v>18952.577499999999</v>
      </c>
      <c r="K28" s="69">
        <v>0</v>
      </c>
      <c r="L28" s="134"/>
      <c r="M28" s="70">
        <v>0</v>
      </c>
      <c r="N28" s="74">
        <v>0</v>
      </c>
      <c r="O28" s="69">
        <v>0</v>
      </c>
      <c r="P28" s="134"/>
      <c r="Q28" s="70">
        <v>0</v>
      </c>
      <c r="R28" s="344">
        <v>-18952.577499999999</v>
      </c>
      <c r="S28" s="74">
        <v>36854.084999999999</v>
      </c>
      <c r="T28" s="69">
        <v>38259.849999999991</v>
      </c>
      <c r="U28" s="134"/>
      <c r="V28" s="70">
        <v>0</v>
      </c>
      <c r="W28" s="74">
        <v>1416.9425000000001</v>
      </c>
      <c r="X28" s="69">
        <v>0</v>
      </c>
      <c r="Y28" s="134"/>
      <c r="Z28" s="70">
        <v>19318.46</v>
      </c>
      <c r="AA28" s="344">
        <v>-11.177500000005239</v>
      </c>
      <c r="AB28" s="74">
        <v>0</v>
      </c>
      <c r="AC28" s="69">
        <v>0</v>
      </c>
      <c r="AD28" s="134"/>
      <c r="AE28" s="70">
        <v>18941.389999999996</v>
      </c>
      <c r="AF28" s="74">
        <v>19318.45</v>
      </c>
      <c r="AG28" s="69">
        <v>19318.46</v>
      </c>
      <c r="AH28" s="134"/>
      <c r="AI28" s="70">
        <v>0</v>
      </c>
      <c r="AJ28" s="344">
        <v>9.9999999983992893E-3</v>
      </c>
      <c r="AK28" s="74">
        <v>0</v>
      </c>
      <c r="AL28" s="69">
        <v>0</v>
      </c>
      <c r="AM28" s="134"/>
      <c r="AN28" s="70">
        <v>0</v>
      </c>
      <c r="AO28" s="74">
        <v>0</v>
      </c>
      <c r="AP28" s="69">
        <v>0</v>
      </c>
      <c r="AQ28" s="134"/>
      <c r="AR28" s="70">
        <v>0</v>
      </c>
      <c r="AS28" s="74">
        <v>19318.45</v>
      </c>
      <c r="AT28" s="69">
        <v>0</v>
      </c>
      <c r="AU28" s="134"/>
      <c r="AV28" s="70">
        <v>0</v>
      </c>
      <c r="AW28" s="74">
        <v>0</v>
      </c>
      <c r="AX28" s="69">
        <v>0</v>
      </c>
      <c r="AY28" s="134"/>
      <c r="AZ28" s="70">
        <v>0</v>
      </c>
      <c r="BA28" s="74">
        <v>19318.45</v>
      </c>
      <c r="BB28" s="69">
        <v>0</v>
      </c>
      <c r="BC28" s="134"/>
      <c r="BD28" s="70">
        <v>0</v>
      </c>
      <c r="BE28" s="91"/>
      <c r="BF28" s="91"/>
      <c r="BG28" s="68">
        <f t="shared" si="4"/>
        <v>96215.209999999977</v>
      </c>
      <c r="BH28" s="68">
        <f t="shared" si="5"/>
        <v>57578.309999999983</v>
      </c>
      <c r="BI28" s="69">
        <f t="shared" si="2"/>
        <v>57578.30999999999</v>
      </c>
      <c r="BJ28" s="70">
        <f t="shared" si="3"/>
        <v>38259.849999999991</v>
      </c>
    </row>
    <row r="29" spans="1:62" s="71" customFormat="1" ht="15" x14ac:dyDescent="0.2">
      <c r="A29" s="72" t="s">
        <v>129</v>
      </c>
      <c r="B29" s="207">
        <v>92083</v>
      </c>
      <c r="C29" s="151">
        <v>416369.45000000007</v>
      </c>
      <c r="D29" s="152">
        <v>0</v>
      </c>
      <c r="E29" s="73">
        <v>416369.45000000007</v>
      </c>
      <c r="F29" s="74">
        <v>0</v>
      </c>
      <c r="G29" s="69">
        <v>0</v>
      </c>
      <c r="H29" s="134"/>
      <c r="I29" s="70">
        <v>0</v>
      </c>
      <c r="J29" s="74">
        <v>102120.95375</v>
      </c>
      <c r="K29" s="69">
        <v>0</v>
      </c>
      <c r="L29" s="134"/>
      <c r="M29" s="70">
        <v>0</v>
      </c>
      <c r="N29" s="74">
        <v>0</v>
      </c>
      <c r="O29" s="69">
        <v>0</v>
      </c>
      <c r="P29" s="134"/>
      <c r="Q29" s="70">
        <v>0</v>
      </c>
      <c r="R29" s="344">
        <v>-102120.95375</v>
      </c>
      <c r="S29" s="74">
        <v>198578.49875</v>
      </c>
      <c r="T29" s="69">
        <v>206152.86999999997</v>
      </c>
      <c r="U29" s="134"/>
      <c r="V29" s="70">
        <v>0</v>
      </c>
      <c r="W29" s="74">
        <v>7634.8175000000001</v>
      </c>
      <c r="X29" s="69">
        <v>0</v>
      </c>
      <c r="Y29" s="134"/>
      <c r="Z29" s="70">
        <v>104092.37</v>
      </c>
      <c r="AA29" s="344">
        <v>-60.446250000037253</v>
      </c>
      <c r="AB29" s="74">
        <v>0</v>
      </c>
      <c r="AC29" s="69">
        <v>0</v>
      </c>
      <c r="AD29" s="134"/>
      <c r="AE29" s="70">
        <v>102060.5</v>
      </c>
      <c r="AF29" s="74">
        <v>104092.36250000002</v>
      </c>
      <c r="AG29" s="69">
        <v>104092.37</v>
      </c>
      <c r="AH29" s="134"/>
      <c r="AI29" s="70">
        <v>0</v>
      </c>
      <c r="AJ29" s="344">
        <v>7.4999999778810889E-3</v>
      </c>
      <c r="AK29" s="74">
        <v>0</v>
      </c>
      <c r="AL29" s="69">
        <v>0</v>
      </c>
      <c r="AM29" s="134"/>
      <c r="AN29" s="70">
        <v>0</v>
      </c>
      <c r="AO29" s="74">
        <v>0</v>
      </c>
      <c r="AP29" s="69">
        <v>0</v>
      </c>
      <c r="AQ29" s="134"/>
      <c r="AR29" s="70">
        <v>0</v>
      </c>
      <c r="AS29" s="74">
        <v>104092.36250000002</v>
      </c>
      <c r="AT29" s="69">
        <v>0</v>
      </c>
      <c r="AU29" s="134"/>
      <c r="AV29" s="70">
        <v>0</v>
      </c>
      <c r="AW29" s="74">
        <v>0</v>
      </c>
      <c r="AX29" s="69">
        <v>0</v>
      </c>
      <c r="AY29" s="134"/>
      <c r="AZ29" s="70">
        <v>0</v>
      </c>
      <c r="BA29" s="74">
        <v>104092.36250000002</v>
      </c>
      <c r="BB29" s="69">
        <v>0</v>
      </c>
      <c r="BC29" s="134"/>
      <c r="BD29" s="70">
        <v>0</v>
      </c>
      <c r="BE29" s="91"/>
      <c r="BF29" s="91"/>
      <c r="BG29" s="68">
        <f t="shared" si="4"/>
        <v>518429.96500000008</v>
      </c>
      <c r="BH29" s="68">
        <f t="shared" si="5"/>
        <v>310245.24</v>
      </c>
      <c r="BI29" s="69">
        <f t="shared" si="2"/>
        <v>310245.24</v>
      </c>
      <c r="BJ29" s="70">
        <f t="shared" si="3"/>
        <v>206152.87</v>
      </c>
    </row>
    <row r="30" spans="1:62" s="71" customFormat="1" ht="15" x14ac:dyDescent="0.2">
      <c r="A30" s="72" t="s">
        <v>134</v>
      </c>
      <c r="B30" s="207">
        <v>92083</v>
      </c>
      <c r="C30" s="151">
        <v>54545.96</v>
      </c>
      <c r="D30" s="152">
        <v>0</v>
      </c>
      <c r="E30" s="73">
        <v>54545.96</v>
      </c>
      <c r="F30" s="74">
        <v>0</v>
      </c>
      <c r="G30" s="69">
        <v>0</v>
      </c>
      <c r="H30" s="134"/>
      <c r="I30" s="70">
        <v>0</v>
      </c>
      <c r="J30" s="74">
        <v>13378.22875</v>
      </c>
      <c r="K30" s="69">
        <v>0</v>
      </c>
      <c r="L30" s="134"/>
      <c r="M30" s="70">
        <v>0</v>
      </c>
      <c r="N30" s="74">
        <v>0</v>
      </c>
      <c r="O30" s="69">
        <v>0</v>
      </c>
      <c r="P30" s="134"/>
      <c r="Q30" s="70">
        <v>0</v>
      </c>
      <c r="R30" s="344">
        <v>-13378.22875</v>
      </c>
      <c r="S30" s="74">
        <v>26014.521249999998</v>
      </c>
      <c r="T30" s="69">
        <v>27006.780000000002</v>
      </c>
      <c r="U30" s="134"/>
      <c r="V30" s="70">
        <v>0</v>
      </c>
      <c r="W30" s="74">
        <v>1000.1975</v>
      </c>
      <c r="X30" s="69">
        <v>0</v>
      </c>
      <c r="Y30" s="134"/>
      <c r="Z30" s="70">
        <v>13636.49</v>
      </c>
      <c r="AA30" s="344">
        <v>-7.9387499999938882</v>
      </c>
      <c r="AB30" s="74">
        <v>0</v>
      </c>
      <c r="AC30" s="69">
        <v>0</v>
      </c>
      <c r="AD30" s="134"/>
      <c r="AE30" s="70">
        <v>13370.290000000003</v>
      </c>
      <c r="AF30" s="74">
        <v>13636.49</v>
      </c>
      <c r="AG30" s="69">
        <v>13636.49</v>
      </c>
      <c r="AH30" s="134"/>
      <c r="AI30" s="70">
        <v>0</v>
      </c>
      <c r="AJ30" s="344">
        <v>0</v>
      </c>
      <c r="AK30" s="74">
        <v>0</v>
      </c>
      <c r="AL30" s="69">
        <v>0</v>
      </c>
      <c r="AM30" s="134"/>
      <c r="AN30" s="70">
        <v>0</v>
      </c>
      <c r="AO30" s="74">
        <v>0</v>
      </c>
      <c r="AP30" s="69">
        <v>0</v>
      </c>
      <c r="AQ30" s="134"/>
      <c r="AR30" s="70">
        <v>0</v>
      </c>
      <c r="AS30" s="74">
        <v>13636.49</v>
      </c>
      <c r="AT30" s="69">
        <v>0</v>
      </c>
      <c r="AU30" s="134"/>
      <c r="AV30" s="70">
        <v>0</v>
      </c>
      <c r="AW30" s="74">
        <v>0</v>
      </c>
      <c r="AX30" s="69">
        <v>0</v>
      </c>
      <c r="AY30" s="134"/>
      <c r="AZ30" s="70">
        <v>0</v>
      </c>
      <c r="BA30" s="74">
        <v>13636.49</v>
      </c>
      <c r="BB30" s="69">
        <v>0</v>
      </c>
      <c r="BC30" s="134"/>
      <c r="BD30" s="70">
        <v>0</v>
      </c>
      <c r="BE30" s="91"/>
      <c r="BF30" s="91"/>
      <c r="BG30" s="68">
        <f t="shared" si="4"/>
        <v>67916.250000000029</v>
      </c>
      <c r="BH30" s="68">
        <f t="shared" si="5"/>
        <v>40643.270000000004</v>
      </c>
      <c r="BI30" s="69">
        <f t="shared" si="2"/>
        <v>40643.270000000004</v>
      </c>
      <c r="BJ30" s="70">
        <f t="shared" si="3"/>
        <v>27006.780000000002</v>
      </c>
    </row>
    <row r="31" spans="1:62" s="71" customFormat="1" ht="15" x14ac:dyDescent="0.2">
      <c r="A31" s="72" t="s">
        <v>138</v>
      </c>
      <c r="B31" s="207">
        <v>114800</v>
      </c>
      <c r="C31" s="151">
        <v>48897.13</v>
      </c>
      <c r="D31" s="152">
        <v>0</v>
      </c>
      <c r="E31" s="73">
        <v>48897.13</v>
      </c>
      <c r="F31" s="74">
        <v>0</v>
      </c>
      <c r="G31" s="69">
        <v>0</v>
      </c>
      <c r="H31" s="134"/>
      <c r="I31" s="70">
        <v>0</v>
      </c>
      <c r="J31" s="74">
        <v>11984.59</v>
      </c>
      <c r="K31" s="69">
        <v>0</v>
      </c>
      <c r="L31" s="134"/>
      <c r="M31" s="70">
        <v>0</v>
      </c>
      <c r="N31" s="74">
        <v>0</v>
      </c>
      <c r="O31" s="69">
        <v>0</v>
      </c>
      <c r="P31" s="134"/>
      <c r="Q31" s="70">
        <v>0</v>
      </c>
      <c r="R31" s="344">
        <v>-11984.59</v>
      </c>
      <c r="S31" s="74">
        <v>24208.872499999998</v>
      </c>
      <c r="T31" s="69">
        <v>24208.87</v>
      </c>
      <c r="U31" s="134"/>
      <c r="V31" s="70">
        <v>0</v>
      </c>
      <c r="W31" s="74">
        <v>0</v>
      </c>
      <c r="X31" s="69">
        <v>0</v>
      </c>
      <c r="Y31" s="134"/>
      <c r="Z31" s="70">
        <v>12224.279999999999</v>
      </c>
      <c r="AA31" s="344">
        <v>-2.4999999986903276E-3</v>
      </c>
      <c r="AB31" s="74">
        <v>0</v>
      </c>
      <c r="AC31" s="69">
        <v>0</v>
      </c>
      <c r="AD31" s="134"/>
      <c r="AE31" s="70">
        <v>11984.59</v>
      </c>
      <c r="AF31" s="74">
        <v>12224.282499999999</v>
      </c>
      <c r="AG31" s="69">
        <v>12224.279999999999</v>
      </c>
      <c r="AH31" s="134"/>
      <c r="AI31" s="70">
        <v>0</v>
      </c>
      <c r="AJ31" s="344">
        <v>-2.500000000509317E-3</v>
      </c>
      <c r="AK31" s="74">
        <v>0</v>
      </c>
      <c r="AL31" s="69">
        <v>0</v>
      </c>
      <c r="AM31" s="134"/>
      <c r="AN31" s="70">
        <v>0</v>
      </c>
      <c r="AO31" s="74">
        <v>0</v>
      </c>
      <c r="AP31" s="69">
        <v>0</v>
      </c>
      <c r="AQ31" s="134"/>
      <c r="AR31" s="70">
        <v>0</v>
      </c>
      <c r="AS31" s="74">
        <v>12224.282499999999</v>
      </c>
      <c r="AT31" s="69">
        <v>0</v>
      </c>
      <c r="AU31" s="134"/>
      <c r="AV31" s="70">
        <v>0</v>
      </c>
      <c r="AW31" s="74">
        <v>0</v>
      </c>
      <c r="AX31" s="69">
        <v>0</v>
      </c>
      <c r="AY31" s="134"/>
      <c r="AZ31" s="70">
        <v>0</v>
      </c>
      <c r="BA31" s="74">
        <v>12224.282499999999</v>
      </c>
      <c r="BB31" s="69">
        <v>0</v>
      </c>
      <c r="BC31" s="134"/>
      <c r="BD31" s="70">
        <v>0</v>
      </c>
      <c r="BE31" s="91"/>
      <c r="BF31" s="91"/>
      <c r="BG31" s="68">
        <f t="shared" si="4"/>
        <v>60881.714999999997</v>
      </c>
      <c r="BH31" s="68">
        <f t="shared" si="5"/>
        <v>36433.149999999994</v>
      </c>
      <c r="BI31" s="69">
        <f t="shared" si="2"/>
        <v>36433.149999999994</v>
      </c>
      <c r="BJ31" s="70">
        <f t="shared" si="3"/>
        <v>24208.87</v>
      </c>
    </row>
    <row r="32" spans="1:62" s="71" customFormat="1" ht="15" x14ac:dyDescent="0.2">
      <c r="A32" s="72" t="s">
        <v>139</v>
      </c>
      <c r="B32" s="207">
        <v>114800</v>
      </c>
      <c r="C32" s="151">
        <v>59469.020000000004</v>
      </c>
      <c r="D32" s="152">
        <v>0</v>
      </c>
      <c r="E32" s="73">
        <v>59469.020000000004</v>
      </c>
      <c r="F32" s="74">
        <v>0</v>
      </c>
      <c r="G32" s="69">
        <v>0</v>
      </c>
      <c r="H32" s="134"/>
      <c r="I32" s="70">
        <v>0</v>
      </c>
      <c r="J32" s="74">
        <v>14575.74</v>
      </c>
      <c r="K32" s="69">
        <v>0</v>
      </c>
      <c r="L32" s="134"/>
      <c r="M32" s="70">
        <v>0</v>
      </c>
      <c r="N32" s="74">
        <v>0</v>
      </c>
      <c r="O32" s="69">
        <v>0</v>
      </c>
      <c r="P32" s="134"/>
      <c r="Q32" s="70">
        <v>0</v>
      </c>
      <c r="R32" s="344">
        <v>-14575.74</v>
      </c>
      <c r="S32" s="74">
        <v>29442.995000000003</v>
      </c>
      <c r="T32" s="69">
        <v>29443</v>
      </c>
      <c r="U32" s="134"/>
      <c r="V32" s="70">
        <v>0</v>
      </c>
      <c r="W32" s="74">
        <v>0</v>
      </c>
      <c r="X32" s="69">
        <v>0</v>
      </c>
      <c r="Y32" s="134"/>
      <c r="Z32" s="70">
        <v>14867.26</v>
      </c>
      <c r="AA32" s="344">
        <v>4.9999999973806553E-3</v>
      </c>
      <c r="AB32" s="74">
        <v>0</v>
      </c>
      <c r="AC32" s="69">
        <v>0</v>
      </c>
      <c r="AD32" s="134"/>
      <c r="AE32" s="70">
        <v>14575.740000000002</v>
      </c>
      <c r="AF32" s="74">
        <v>14867.255000000001</v>
      </c>
      <c r="AG32" s="69">
        <v>14867.26</v>
      </c>
      <c r="AH32" s="134"/>
      <c r="AI32" s="70">
        <v>0</v>
      </c>
      <c r="AJ32" s="344">
        <v>4.9999999991996447E-3</v>
      </c>
      <c r="AK32" s="74">
        <v>0</v>
      </c>
      <c r="AL32" s="69">
        <v>0</v>
      </c>
      <c r="AM32" s="134"/>
      <c r="AN32" s="70">
        <v>0</v>
      </c>
      <c r="AO32" s="74">
        <v>0</v>
      </c>
      <c r="AP32" s="69">
        <v>0</v>
      </c>
      <c r="AQ32" s="134"/>
      <c r="AR32" s="70">
        <v>0</v>
      </c>
      <c r="AS32" s="74">
        <v>14867.255000000001</v>
      </c>
      <c r="AT32" s="69">
        <v>0</v>
      </c>
      <c r="AU32" s="134"/>
      <c r="AV32" s="70">
        <v>0</v>
      </c>
      <c r="AW32" s="74">
        <v>0</v>
      </c>
      <c r="AX32" s="69">
        <v>0</v>
      </c>
      <c r="AY32" s="134"/>
      <c r="AZ32" s="70">
        <v>0</v>
      </c>
      <c r="BA32" s="74">
        <v>14867.255000000001</v>
      </c>
      <c r="BB32" s="69">
        <v>0</v>
      </c>
      <c r="BC32" s="134"/>
      <c r="BD32" s="70">
        <v>0</v>
      </c>
      <c r="BE32" s="91"/>
      <c r="BF32" s="91"/>
      <c r="BG32" s="68">
        <f t="shared" si="4"/>
        <v>74044.770000000019</v>
      </c>
      <c r="BH32" s="68">
        <f t="shared" si="5"/>
        <v>44310.26</v>
      </c>
      <c r="BI32" s="69">
        <f t="shared" si="2"/>
        <v>44310.26</v>
      </c>
      <c r="BJ32" s="70">
        <f t="shared" si="3"/>
        <v>29443</v>
      </c>
    </row>
    <row r="33" spans="1:62" s="71" customFormat="1" ht="15" x14ac:dyDescent="0.2">
      <c r="A33" s="72" t="s">
        <v>135</v>
      </c>
      <c r="B33" s="207">
        <v>92083</v>
      </c>
      <c r="C33" s="151">
        <v>77273.8</v>
      </c>
      <c r="D33" s="152">
        <v>0</v>
      </c>
      <c r="E33" s="73">
        <v>77273.8</v>
      </c>
      <c r="F33" s="74">
        <v>0</v>
      </c>
      <c r="G33" s="69">
        <v>0</v>
      </c>
      <c r="H33" s="134"/>
      <c r="I33" s="70">
        <v>0</v>
      </c>
      <c r="J33" s="74">
        <v>18952.577499999999</v>
      </c>
      <c r="K33" s="69">
        <v>0</v>
      </c>
      <c r="L33" s="134"/>
      <c r="M33" s="70">
        <v>0</v>
      </c>
      <c r="N33" s="74">
        <v>0</v>
      </c>
      <c r="O33" s="69">
        <v>0</v>
      </c>
      <c r="P33" s="134"/>
      <c r="Q33" s="70">
        <v>0</v>
      </c>
      <c r="R33" s="344">
        <v>-18952.577499999999</v>
      </c>
      <c r="S33" s="74">
        <v>36854.084999999999</v>
      </c>
      <c r="T33" s="69">
        <v>38259.849999999991</v>
      </c>
      <c r="U33" s="134"/>
      <c r="V33" s="70">
        <v>0</v>
      </c>
      <c r="W33" s="74">
        <v>1416.9425000000001</v>
      </c>
      <c r="X33" s="69">
        <v>0</v>
      </c>
      <c r="Y33" s="134"/>
      <c r="Z33" s="70">
        <v>19318.46</v>
      </c>
      <c r="AA33" s="344">
        <v>-11.177500000005239</v>
      </c>
      <c r="AB33" s="74">
        <v>0</v>
      </c>
      <c r="AC33" s="69">
        <v>0</v>
      </c>
      <c r="AD33" s="134"/>
      <c r="AE33" s="70">
        <v>18941.389999999996</v>
      </c>
      <c r="AF33" s="74">
        <v>19318.45</v>
      </c>
      <c r="AG33" s="69">
        <v>19318.46</v>
      </c>
      <c r="AH33" s="134"/>
      <c r="AI33" s="70">
        <v>0</v>
      </c>
      <c r="AJ33" s="344">
        <v>9.9999999983992893E-3</v>
      </c>
      <c r="AK33" s="74">
        <v>0</v>
      </c>
      <c r="AL33" s="69">
        <v>0</v>
      </c>
      <c r="AM33" s="134"/>
      <c r="AN33" s="70">
        <v>0</v>
      </c>
      <c r="AO33" s="74">
        <v>0</v>
      </c>
      <c r="AP33" s="69">
        <v>0</v>
      </c>
      <c r="AQ33" s="134"/>
      <c r="AR33" s="70">
        <v>0</v>
      </c>
      <c r="AS33" s="74">
        <v>19318.45</v>
      </c>
      <c r="AT33" s="69">
        <v>0</v>
      </c>
      <c r="AU33" s="134"/>
      <c r="AV33" s="70">
        <v>0</v>
      </c>
      <c r="AW33" s="74">
        <v>0</v>
      </c>
      <c r="AX33" s="69">
        <v>0</v>
      </c>
      <c r="AY33" s="134"/>
      <c r="AZ33" s="70">
        <v>0</v>
      </c>
      <c r="BA33" s="74">
        <v>19318.45</v>
      </c>
      <c r="BB33" s="69">
        <v>0</v>
      </c>
      <c r="BC33" s="134"/>
      <c r="BD33" s="70">
        <v>0</v>
      </c>
      <c r="BE33" s="91"/>
      <c r="BF33" s="91"/>
      <c r="BG33" s="68">
        <f t="shared" si="4"/>
        <v>96215.209999999977</v>
      </c>
      <c r="BH33" s="68">
        <f t="shared" si="5"/>
        <v>57578.309999999983</v>
      </c>
      <c r="BI33" s="69">
        <f t="shared" si="2"/>
        <v>57578.30999999999</v>
      </c>
      <c r="BJ33" s="70">
        <f t="shared" si="3"/>
        <v>38259.849999999991</v>
      </c>
    </row>
    <row r="34" spans="1:62" s="71" customFormat="1" ht="15" x14ac:dyDescent="0.2">
      <c r="A34" s="72" t="s">
        <v>137</v>
      </c>
      <c r="B34" s="207">
        <v>92083</v>
      </c>
      <c r="C34" s="151">
        <v>85456.36</v>
      </c>
      <c r="D34" s="152">
        <v>0</v>
      </c>
      <c r="E34" s="73">
        <v>85456.36</v>
      </c>
      <c r="F34" s="74">
        <v>0</v>
      </c>
      <c r="G34" s="69">
        <v>0</v>
      </c>
      <c r="H34" s="134"/>
      <c r="I34" s="70">
        <v>0</v>
      </c>
      <c r="J34" s="74">
        <v>20959.469999999998</v>
      </c>
      <c r="K34" s="69">
        <v>0</v>
      </c>
      <c r="L34" s="134"/>
      <c r="M34" s="70">
        <v>0</v>
      </c>
      <c r="N34" s="74">
        <v>0</v>
      </c>
      <c r="O34" s="69">
        <v>0</v>
      </c>
      <c r="P34" s="134"/>
      <c r="Q34" s="70">
        <v>0</v>
      </c>
      <c r="R34" s="344">
        <v>-20959.469999999998</v>
      </c>
      <c r="S34" s="74">
        <v>40756.587500000001</v>
      </c>
      <c r="T34" s="69">
        <v>42311.149999999994</v>
      </c>
      <c r="U34" s="134"/>
      <c r="V34" s="70">
        <v>0</v>
      </c>
      <c r="W34" s="74">
        <v>1566.9725000000001</v>
      </c>
      <c r="X34" s="69">
        <v>0</v>
      </c>
      <c r="Y34" s="134"/>
      <c r="Z34" s="70">
        <v>21364.1</v>
      </c>
      <c r="AA34" s="344">
        <v>-12.410000000010768</v>
      </c>
      <c r="AB34" s="74">
        <v>0</v>
      </c>
      <c r="AC34" s="69">
        <v>0</v>
      </c>
      <c r="AD34" s="134"/>
      <c r="AE34" s="70">
        <v>20947.05</v>
      </c>
      <c r="AF34" s="74">
        <v>21364.09</v>
      </c>
      <c r="AG34" s="69">
        <v>21364.1</v>
      </c>
      <c r="AH34" s="134"/>
      <c r="AI34" s="70">
        <v>0</v>
      </c>
      <c r="AJ34" s="344">
        <v>9.9999999983992893E-3</v>
      </c>
      <c r="AK34" s="74">
        <v>0</v>
      </c>
      <c r="AL34" s="69">
        <v>0</v>
      </c>
      <c r="AM34" s="134"/>
      <c r="AN34" s="70">
        <v>0</v>
      </c>
      <c r="AO34" s="74">
        <v>0</v>
      </c>
      <c r="AP34" s="69">
        <v>0</v>
      </c>
      <c r="AQ34" s="134"/>
      <c r="AR34" s="70">
        <v>0</v>
      </c>
      <c r="AS34" s="74">
        <v>21364.09</v>
      </c>
      <c r="AT34" s="69">
        <v>0</v>
      </c>
      <c r="AU34" s="134"/>
      <c r="AV34" s="70">
        <v>0</v>
      </c>
      <c r="AW34" s="74">
        <v>0</v>
      </c>
      <c r="AX34" s="69">
        <v>0</v>
      </c>
      <c r="AY34" s="134"/>
      <c r="AZ34" s="70">
        <v>0</v>
      </c>
      <c r="BA34" s="74">
        <v>21364.09</v>
      </c>
      <c r="BB34" s="69">
        <v>0</v>
      </c>
      <c r="BC34" s="134"/>
      <c r="BD34" s="70">
        <v>0</v>
      </c>
      <c r="BE34" s="91"/>
      <c r="BF34" s="91"/>
      <c r="BG34" s="68">
        <f t="shared" si="4"/>
        <v>106403.42999999998</v>
      </c>
      <c r="BH34" s="68">
        <f t="shared" si="5"/>
        <v>63675.249999999985</v>
      </c>
      <c r="BI34" s="69">
        <f t="shared" si="2"/>
        <v>63675.249999999993</v>
      </c>
      <c r="BJ34" s="70">
        <f t="shared" si="3"/>
        <v>42311.149999999994</v>
      </c>
    </row>
    <row r="35" spans="1:62" s="71" customFormat="1" ht="15" x14ac:dyDescent="0.2">
      <c r="A35" s="72" t="s">
        <v>136</v>
      </c>
      <c r="B35" s="207">
        <v>92083</v>
      </c>
      <c r="C35" s="151">
        <v>77273.8</v>
      </c>
      <c r="D35" s="152">
        <v>0</v>
      </c>
      <c r="E35" s="73">
        <v>77273.8</v>
      </c>
      <c r="F35" s="74">
        <v>0</v>
      </c>
      <c r="G35" s="69">
        <v>0</v>
      </c>
      <c r="H35" s="134"/>
      <c r="I35" s="70">
        <v>0</v>
      </c>
      <c r="J35" s="74">
        <v>18952.577499999999</v>
      </c>
      <c r="K35" s="69">
        <v>0</v>
      </c>
      <c r="L35" s="134"/>
      <c r="M35" s="70">
        <v>0</v>
      </c>
      <c r="N35" s="74">
        <v>0</v>
      </c>
      <c r="O35" s="69">
        <v>0</v>
      </c>
      <c r="P35" s="134"/>
      <c r="Q35" s="70">
        <v>0</v>
      </c>
      <c r="R35" s="344">
        <v>-18952.577499999999</v>
      </c>
      <c r="S35" s="74">
        <v>36854.084999999999</v>
      </c>
      <c r="T35" s="69">
        <v>38259.849999999991</v>
      </c>
      <c r="U35" s="134"/>
      <c r="V35" s="70">
        <v>0</v>
      </c>
      <c r="W35" s="74">
        <v>1416.9425000000001</v>
      </c>
      <c r="X35" s="69">
        <v>0</v>
      </c>
      <c r="Y35" s="134"/>
      <c r="Z35" s="70">
        <v>19318.46</v>
      </c>
      <c r="AA35" s="344">
        <v>-11.177500000005239</v>
      </c>
      <c r="AB35" s="74">
        <v>0</v>
      </c>
      <c r="AC35" s="69">
        <v>0</v>
      </c>
      <c r="AD35" s="134"/>
      <c r="AE35" s="70">
        <v>18941.389999999996</v>
      </c>
      <c r="AF35" s="74">
        <v>19318.45</v>
      </c>
      <c r="AG35" s="69">
        <v>19318.46</v>
      </c>
      <c r="AH35" s="134"/>
      <c r="AI35" s="70">
        <v>0</v>
      </c>
      <c r="AJ35" s="344">
        <v>9.9999999983992893E-3</v>
      </c>
      <c r="AK35" s="74">
        <v>0</v>
      </c>
      <c r="AL35" s="69">
        <v>0</v>
      </c>
      <c r="AM35" s="134"/>
      <c r="AN35" s="70">
        <v>0</v>
      </c>
      <c r="AO35" s="74">
        <v>0</v>
      </c>
      <c r="AP35" s="69">
        <v>0</v>
      </c>
      <c r="AQ35" s="134"/>
      <c r="AR35" s="70">
        <v>0</v>
      </c>
      <c r="AS35" s="74">
        <v>19318.45</v>
      </c>
      <c r="AT35" s="69">
        <v>0</v>
      </c>
      <c r="AU35" s="134"/>
      <c r="AV35" s="70">
        <v>0</v>
      </c>
      <c r="AW35" s="74">
        <v>0</v>
      </c>
      <c r="AX35" s="69">
        <v>0</v>
      </c>
      <c r="AY35" s="134"/>
      <c r="AZ35" s="70">
        <v>0</v>
      </c>
      <c r="BA35" s="74">
        <v>19318.45</v>
      </c>
      <c r="BB35" s="69">
        <v>0</v>
      </c>
      <c r="BC35" s="134"/>
      <c r="BD35" s="70">
        <v>0</v>
      </c>
      <c r="BE35" s="91"/>
      <c r="BF35" s="91"/>
      <c r="BG35" s="68">
        <f t="shared" si="4"/>
        <v>96215.209999999977</v>
      </c>
      <c r="BH35" s="68">
        <f t="shared" si="5"/>
        <v>57578.309999999983</v>
      </c>
      <c r="BI35" s="69">
        <f t="shared" si="2"/>
        <v>57578.30999999999</v>
      </c>
      <c r="BJ35" s="70">
        <f t="shared" si="3"/>
        <v>38259.849999999991</v>
      </c>
    </row>
    <row r="36" spans="1:62" s="71" customFormat="1" ht="15" x14ac:dyDescent="0.2">
      <c r="A36" s="72" t="s">
        <v>130</v>
      </c>
      <c r="B36" s="207">
        <v>92083</v>
      </c>
      <c r="C36" s="151">
        <v>61818.609999999993</v>
      </c>
      <c r="D36" s="152">
        <v>0</v>
      </c>
      <c r="E36" s="73">
        <v>61818.609999999993</v>
      </c>
      <c r="F36" s="74">
        <v>0</v>
      </c>
      <c r="G36" s="69">
        <v>0</v>
      </c>
      <c r="H36" s="134"/>
      <c r="I36" s="70">
        <v>0</v>
      </c>
      <c r="J36" s="74">
        <v>15161.955</v>
      </c>
      <c r="K36" s="69">
        <v>0</v>
      </c>
      <c r="L36" s="134"/>
      <c r="M36" s="70">
        <v>0</v>
      </c>
      <c r="N36" s="74">
        <v>0</v>
      </c>
      <c r="O36" s="69">
        <v>0</v>
      </c>
      <c r="P36" s="134"/>
      <c r="Q36" s="70">
        <v>0</v>
      </c>
      <c r="R36" s="344">
        <v>-15161.955</v>
      </c>
      <c r="S36" s="74">
        <v>29483.054999999997</v>
      </c>
      <c r="T36" s="69">
        <v>30607.609999999993</v>
      </c>
      <c r="U36" s="134"/>
      <c r="V36" s="70">
        <v>0</v>
      </c>
      <c r="W36" s="74">
        <v>1133.5525</v>
      </c>
      <c r="X36" s="69">
        <v>0</v>
      </c>
      <c r="Y36" s="134"/>
      <c r="Z36" s="70">
        <v>15454.649999999998</v>
      </c>
      <c r="AA36" s="344">
        <v>-8.9975000000049477</v>
      </c>
      <c r="AB36" s="74">
        <v>0</v>
      </c>
      <c r="AC36" s="69">
        <v>0</v>
      </c>
      <c r="AD36" s="134"/>
      <c r="AE36" s="70">
        <v>15152.959999999997</v>
      </c>
      <c r="AF36" s="74">
        <v>15454.652499999998</v>
      </c>
      <c r="AG36" s="69">
        <v>15454.649999999998</v>
      </c>
      <c r="AH36" s="134"/>
      <c r="AI36" s="70">
        <v>0</v>
      </c>
      <c r="AJ36" s="344">
        <v>-2.500000000509317E-3</v>
      </c>
      <c r="AK36" s="74">
        <v>0</v>
      </c>
      <c r="AL36" s="69">
        <v>0</v>
      </c>
      <c r="AM36" s="134"/>
      <c r="AN36" s="70">
        <v>0</v>
      </c>
      <c r="AO36" s="74">
        <v>0</v>
      </c>
      <c r="AP36" s="69">
        <v>0</v>
      </c>
      <c r="AQ36" s="134"/>
      <c r="AR36" s="70">
        <v>0</v>
      </c>
      <c r="AS36" s="74">
        <v>15454.652499999998</v>
      </c>
      <c r="AT36" s="69">
        <v>0</v>
      </c>
      <c r="AU36" s="134"/>
      <c r="AV36" s="70">
        <v>0</v>
      </c>
      <c r="AW36" s="74">
        <v>0</v>
      </c>
      <c r="AX36" s="69">
        <v>0</v>
      </c>
      <c r="AY36" s="134"/>
      <c r="AZ36" s="70">
        <v>0</v>
      </c>
      <c r="BA36" s="74">
        <v>15454.652499999998</v>
      </c>
      <c r="BB36" s="69">
        <v>0</v>
      </c>
      <c r="BC36" s="134"/>
      <c r="BD36" s="70">
        <v>0</v>
      </c>
      <c r="BE36" s="91"/>
      <c r="BF36" s="91"/>
      <c r="BG36" s="68">
        <f t="shared" si="4"/>
        <v>76971.564999999973</v>
      </c>
      <c r="BH36" s="68">
        <f t="shared" si="5"/>
        <v>46062.25999999998</v>
      </c>
      <c r="BI36" s="69">
        <f t="shared" si="2"/>
        <v>46062.259999999995</v>
      </c>
      <c r="BJ36" s="70">
        <f t="shared" si="3"/>
        <v>30607.609999999993</v>
      </c>
    </row>
    <row r="37" spans="1:62" s="71" customFormat="1" ht="15.75" thickBot="1" x14ac:dyDescent="0.25">
      <c r="A37" s="72" t="s">
        <v>140</v>
      </c>
      <c r="B37" s="207">
        <v>0</v>
      </c>
      <c r="C37" s="151">
        <v>0</v>
      </c>
      <c r="D37" s="152">
        <v>0</v>
      </c>
      <c r="E37" s="73">
        <v>0</v>
      </c>
      <c r="F37" s="74">
        <v>0</v>
      </c>
      <c r="G37" s="69">
        <v>0</v>
      </c>
      <c r="H37" s="134"/>
      <c r="I37" s="70">
        <v>0</v>
      </c>
      <c r="J37" s="74">
        <v>0</v>
      </c>
      <c r="K37" s="69">
        <v>0</v>
      </c>
      <c r="L37" s="134"/>
      <c r="M37" s="70">
        <v>0</v>
      </c>
      <c r="N37" s="74">
        <v>0</v>
      </c>
      <c r="O37" s="69">
        <v>0</v>
      </c>
      <c r="P37" s="134"/>
      <c r="Q37" s="70">
        <v>0</v>
      </c>
      <c r="R37" s="344">
        <v>0</v>
      </c>
      <c r="S37" s="74">
        <v>0</v>
      </c>
      <c r="T37" s="69">
        <v>0</v>
      </c>
      <c r="U37" s="134"/>
      <c r="V37" s="70">
        <v>0</v>
      </c>
      <c r="W37" s="74">
        <v>0</v>
      </c>
      <c r="X37" s="69">
        <v>0</v>
      </c>
      <c r="Y37" s="134"/>
      <c r="Z37" s="70">
        <v>0</v>
      </c>
      <c r="AA37" s="344">
        <v>0</v>
      </c>
      <c r="AB37" s="74">
        <v>0</v>
      </c>
      <c r="AC37" s="69">
        <v>0</v>
      </c>
      <c r="AD37" s="134"/>
      <c r="AE37" s="70">
        <v>0</v>
      </c>
      <c r="AF37" s="74">
        <v>0</v>
      </c>
      <c r="AG37" s="69">
        <v>0</v>
      </c>
      <c r="AH37" s="134"/>
      <c r="AI37" s="70">
        <v>0</v>
      </c>
      <c r="AJ37" s="344">
        <v>0</v>
      </c>
      <c r="AK37" s="74">
        <v>0</v>
      </c>
      <c r="AL37" s="69">
        <v>0</v>
      </c>
      <c r="AM37" s="134"/>
      <c r="AN37" s="70">
        <v>0</v>
      </c>
      <c r="AO37" s="74">
        <v>0</v>
      </c>
      <c r="AP37" s="69">
        <v>0</v>
      </c>
      <c r="AQ37" s="134"/>
      <c r="AR37" s="70">
        <v>0</v>
      </c>
      <c r="AS37" s="74">
        <v>0</v>
      </c>
      <c r="AT37" s="69">
        <v>0</v>
      </c>
      <c r="AU37" s="134"/>
      <c r="AV37" s="70">
        <v>0</v>
      </c>
      <c r="AW37" s="74">
        <v>0</v>
      </c>
      <c r="AX37" s="69">
        <v>0</v>
      </c>
      <c r="AY37" s="134"/>
      <c r="AZ37" s="70">
        <v>0</v>
      </c>
      <c r="BA37" s="74">
        <v>0</v>
      </c>
      <c r="BB37" s="69">
        <v>0</v>
      </c>
      <c r="BC37" s="134"/>
      <c r="BD37" s="70">
        <v>0</v>
      </c>
      <c r="BE37" s="91"/>
      <c r="BF37" s="91"/>
      <c r="BG37" s="68">
        <f t="shared" si="4"/>
        <v>0</v>
      </c>
      <c r="BH37" s="68">
        <f t="shared" si="5"/>
        <v>0</v>
      </c>
      <c r="BI37" s="69">
        <f t="shared" si="2"/>
        <v>0</v>
      </c>
      <c r="BJ37" s="70">
        <f t="shared" si="3"/>
        <v>0</v>
      </c>
    </row>
    <row r="38" spans="1:62" s="9" customFormat="1" ht="15.75" thickBot="1" x14ac:dyDescent="0.3">
      <c r="A38" s="65" t="s">
        <v>231</v>
      </c>
      <c r="B38" s="206"/>
      <c r="C38" s="78"/>
      <c r="D38" s="205"/>
      <c r="E38" s="79"/>
      <c r="F38" s="76">
        <v>0</v>
      </c>
      <c r="G38" s="49">
        <v>0</v>
      </c>
      <c r="H38" s="135"/>
      <c r="I38" s="55">
        <v>0</v>
      </c>
      <c r="J38" s="76">
        <v>0</v>
      </c>
      <c r="K38" s="49">
        <v>0</v>
      </c>
      <c r="L38" s="135"/>
      <c r="M38" s="55">
        <v>0</v>
      </c>
      <c r="N38" s="76">
        <v>0</v>
      </c>
      <c r="O38" s="49">
        <v>0</v>
      </c>
      <c r="P38" s="135"/>
      <c r="Q38" s="55">
        <v>0</v>
      </c>
      <c r="R38" s="340"/>
      <c r="S38" s="76">
        <v>0</v>
      </c>
      <c r="T38" s="49">
        <v>0</v>
      </c>
      <c r="U38" s="135"/>
      <c r="V38" s="55">
        <v>0</v>
      </c>
      <c r="W38" s="76">
        <v>0</v>
      </c>
      <c r="X38" s="49">
        <v>-6759.54</v>
      </c>
      <c r="Y38" s="135"/>
      <c r="Z38" s="55">
        <v>0</v>
      </c>
      <c r="AA38" s="340">
        <v>-6759.54</v>
      </c>
      <c r="AB38" s="76">
        <v>0</v>
      </c>
      <c r="AC38" s="49">
        <v>0</v>
      </c>
      <c r="AD38" s="135"/>
      <c r="AE38" s="55">
        <v>-6759.54</v>
      </c>
      <c r="AF38" s="76">
        <v>0</v>
      </c>
      <c r="AG38" s="49">
        <v>-39434.31</v>
      </c>
      <c r="AH38" s="135"/>
      <c r="AI38" s="55">
        <v>0</v>
      </c>
      <c r="AJ38" s="340">
        <v>-39434.31</v>
      </c>
      <c r="AK38" s="76">
        <v>0</v>
      </c>
      <c r="AL38" s="49">
        <v>0</v>
      </c>
      <c r="AM38" s="135"/>
      <c r="AN38" s="55">
        <v>0</v>
      </c>
      <c r="AO38" s="76">
        <v>0</v>
      </c>
      <c r="AP38" s="49">
        <v>0</v>
      </c>
      <c r="AQ38" s="135"/>
      <c r="AR38" s="55">
        <v>0</v>
      </c>
      <c r="AS38" s="76">
        <v>0</v>
      </c>
      <c r="AT38" s="49">
        <v>0</v>
      </c>
      <c r="AU38" s="135"/>
      <c r="AV38" s="55">
        <v>0</v>
      </c>
      <c r="AW38" s="76">
        <v>0</v>
      </c>
      <c r="AX38" s="49">
        <v>0</v>
      </c>
      <c r="AY38" s="135"/>
      <c r="AZ38" s="55">
        <v>0</v>
      </c>
      <c r="BA38" s="76">
        <v>0</v>
      </c>
      <c r="BB38" s="49">
        <v>0</v>
      </c>
      <c r="BC38" s="135"/>
      <c r="BD38" s="55">
        <v>0</v>
      </c>
      <c r="BE38" s="96">
        <v>0</v>
      </c>
      <c r="BF38" s="92">
        <v>0</v>
      </c>
      <c r="BG38" s="54">
        <f t="shared" ref="BG38:BJ38" si="6">SUM(BG39)</f>
        <v>-46193.85</v>
      </c>
      <c r="BH38" s="54">
        <f t="shared" si="6"/>
        <v>-46193.85</v>
      </c>
      <c r="BI38" s="49">
        <f t="shared" si="6"/>
        <v>-46193.85</v>
      </c>
      <c r="BJ38" s="55">
        <f t="shared" si="6"/>
        <v>-6759.54</v>
      </c>
    </row>
    <row r="39" spans="1:62" s="71" customFormat="1" ht="15.75" thickBot="1" x14ac:dyDescent="0.25">
      <c r="A39" s="72" t="s">
        <v>231</v>
      </c>
      <c r="B39" s="207"/>
      <c r="C39" s="151"/>
      <c r="D39" s="152"/>
      <c r="E39" s="73"/>
      <c r="F39" s="74">
        <v>0</v>
      </c>
      <c r="G39" s="69">
        <v>0</v>
      </c>
      <c r="H39" s="134"/>
      <c r="I39" s="70">
        <v>0</v>
      </c>
      <c r="J39" s="74">
        <v>0</v>
      </c>
      <c r="K39" s="69">
        <v>0</v>
      </c>
      <c r="L39" s="134"/>
      <c r="M39" s="70">
        <v>0</v>
      </c>
      <c r="N39" s="74">
        <v>0</v>
      </c>
      <c r="O39" s="69">
        <v>0</v>
      </c>
      <c r="P39" s="134"/>
      <c r="Q39" s="70">
        <v>0</v>
      </c>
      <c r="R39" s="464"/>
      <c r="S39" s="74">
        <v>0</v>
      </c>
      <c r="T39" s="69">
        <v>0</v>
      </c>
      <c r="U39" s="134"/>
      <c r="V39" s="70">
        <v>0</v>
      </c>
      <c r="W39" s="74">
        <v>0</v>
      </c>
      <c r="X39" s="69">
        <v>-6759.54</v>
      </c>
      <c r="Y39" s="134"/>
      <c r="Z39" s="70">
        <v>0</v>
      </c>
      <c r="AA39" s="464">
        <v>-6759.54</v>
      </c>
      <c r="AB39" s="74">
        <v>0</v>
      </c>
      <c r="AC39" s="69">
        <v>0</v>
      </c>
      <c r="AD39" s="134"/>
      <c r="AE39" s="70">
        <v>-6759.54</v>
      </c>
      <c r="AF39" s="74">
        <v>0</v>
      </c>
      <c r="AG39" s="69">
        <v>-39434.31</v>
      </c>
      <c r="AH39" s="134"/>
      <c r="AI39" s="70">
        <v>0</v>
      </c>
      <c r="AJ39" s="464">
        <v>-39434.31</v>
      </c>
      <c r="AK39" s="74">
        <v>0</v>
      </c>
      <c r="AL39" s="69">
        <v>0</v>
      </c>
      <c r="AM39" s="134"/>
      <c r="AN39" s="70">
        <v>0</v>
      </c>
      <c r="AO39" s="74">
        <v>0</v>
      </c>
      <c r="AP39" s="69">
        <v>0</v>
      </c>
      <c r="AQ39" s="134"/>
      <c r="AR39" s="70">
        <v>0</v>
      </c>
      <c r="AS39" s="74">
        <v>0</v>
      </c>
      <c r="AT39" s="69">
        <v>0</v>
      </c>
      <c r="AU39" s="134"/>
      <c r="AV39" s="70">
        <v>0</v>
      </c>
      <c r="AW39" s="74">
        <v>0</v>
      </c>
      <c r="AX39" s="69">
        <v>0</v>
      </c>
      <c r="AY39" s="134"/>
      <c r="AZ39" s="70">
        <v>0</v>
      </c>
      <c r="BA39" s="74">
        <v>0</v>
      </c>
      <c r="BB39" s="69">
        <v>0</v>
      </c>
      <c r="BC39" s="134"/>
      <c r="BD39" s="70">
        <v>0</v>
      </c>
      <c r="BE39" s="91"/>
      <c r="BF39" s="91"/>
      <c r="BG39" s="68">
        <f t="shared" si="4"/>
        <v>-46193.85</v>
      </c>
      <c r="BH39" s="68">
        <f t="shared" si="5"/>
        <v>-46193.85</v>
      </c>
      <c r="BI39" s="69">
        <f>G39+K39+O39+T39+X39+AC39+AG39+AL39+AP39+AT39+AX39+BB39+BE39</f>
        <v>-46193.85</v>
      </c>
      <c r="BJ39" s="70">
        <f>I39+M39+Q39+V39+Z39+AE39+AI39+AN39+AR39+AV39+AZ39+BD39+BF39</f>
        <v>-6759.54</v>
      </c>
    </row>
    <row r="40" spans="1:62" s="9" customFormat="1" ht="15.75" thickBot="1" x14ac:dyDescent="0.3">
      <c r="A40" s="65" t="s">
        <v>160</v>
      </c>
      <c r="B40" s="206"/>
      <c r="C40" s="78">
        <f>SUM(C41:C43)</f>
        <v>55358.85168</v>
      </c>
      <c r="D40" s="205">
        <f>SUM(D41:D43)</f>
        <v>0</v>
      </c>
      <c r="E40" s="79">
        <f>SUM(E41:E43)</f>
        <v>55358.85168</v>
      </c>
      <c r="F40" s="76">
        <v>0</v>
      </c>
      <c r="G40" s="49">
        <v>0</v>
      </c>
      <c r="H40" s="135">
        <v>0</v>
      </c>
      <c r="I40" s="55">
        <v>0</v>
      </c>
      <c r="J40" s="76">
        <v>13568.35</v>
      </c>
      <c r="K40" s="49">
        <v>13568.35</v>
      </c>
      <c r="L40" s="135">
        <v>0</v>
      </c>
      <c r="M40" s="55">
        <v>0</v>
      </c>
      <c r="N40" s="76">
        <v>0</v>
      </c>
      <c r="O40" s="49">
        <v>0</v>
      </c>
      <c r="P40" s="135">
        <v>0</v>
      </c>
      <c r="Q40" s="55">
        <v>13568.35</v>
      </c>
      <c r="R40" s="340">
        <v>0</v>
      </c>
      <c r="S40" s="76">
        <v>0</v>
      </c>
      <c r="T40" s="49">
        <v>0</v>
      </c>
      <c r="U40" s="135">
        <v>0</v>
      </c>
      <c r="V40" s="55">
        <v>0</v>
      </c>
      <c r="W40" s="76">
        <v>19792.690000000002</v>
      </c>
      <c r="X40" s="49">
        <v>13568.33</v>
      </c>
      <c r="Y40" s="135">
        <v>0</v>
      </c>
      <c r="Z40" s="55">
        <v>0</v>
      </c>
      <c r="AA40" s="340">
        <v>-6224.3600000000006</v>
      </c>
      <c r="AB40" s="76">
        <v>0</v>
      </c>
      <c r="AC40" s="49">
        <v>0</v>
      </c>
      <c r="AD40" s="135">
        <v>0</v>
      </c>
      <c r="AE40" s="55">
        <v>13568.33</v>
      </c>
      <c r="AF40" s="76">
        <v>0</v>
      </c>
      <c r="AG40" s="49">
        <v>0</v>
      </c>
      <c r="AH40" s="135">
        <v>0</v>
      </c>
      <c r="AI40" s="55">
        <v>0</v>
      </c>
      <c r="AJ40" s="340">
        <v>0</v>
      </c>
      <c r="AK40" s="76">
        <v>12448.68</v>
      </c>
      <c r="AL40" s="49">
        <v>0</v>
      </c>
      <c r="AM40" s="135">
        <v>0</v>
      </c>
      <c r="AN40" s="55">
        <v>0</v>
      </c>
      <c r="AO40" s="76">
        <v>0</v>
      </c>
      <c r="AP40" s="49">
        <v>0</v>
      </c>
      <c r="AQ40" s="135">
        <v>0</v>
      </c>
      <c r="AR40" s="55">
        <v>0</v>
      </c>
      <c r="AS40" s="76">
        <v>0</v>
      </c>
      <c r="AT40" s="49">
        <v>0</v>
      </c>
      <c r="AU40" s="135">
        <v>0</v>
      </c>
      <c r="AV40" s="55">
        <v>0</v>
      </c>
      <c r="AW40" s="76">
        <v>12448.68</v>
      </c>
      <c r="AX40" s="49">
        <v>0</v>
      </c>
      <c r="AY40" s="135">
        <v>0</v>
      </c>
      <c r="AZ40" s="55">
        <v>0</v>
      </c>
      <c r="BA40" s="76">
        <v>0</v>
      </c>
      <c r="BB40" s="49">
        <v>0</v>
      </c>
      <c r="BC40" s="135">
        <v>0</v>
      </c>
      <c r="BD40" s="55">
        <v>0</v>
      </c>
      <c r="BE40" s="96">
        <v>0</v>
      </c>
      <c r="BF40" s="92">
        <v>0</v>
      </c>
      <c r="BG40" s="54">
        <f t="shared" ref="BG40:BJ40" si="7">SUM(BG41:BG43)</f>
        <v>52034.040000000008</v>
      </c>
      <c r="BH40" s="54">
        <f t="shared" si="7"/>
        <v>27136.68</v>
      </c>
      <c r="BI40" s="49">
        <f t="shared" si="7"/>
        <v>27136.68</v>
      </c>
      <c r="BJ40" s="55">
        <f t="shared" si="7"/>
        <v>27136.68</v>
      </c>
    </row>
    <row r="41" spans="1:62" s="71" customFormat="1" ht="15" x14ac:dyDescent="0.2">
      <c r="A41" s="72" t="s">
        <v>159</v>
      </c>
      <c r="B41" s="207">
        <v>200</v>
      </c>
      <c r="C41" s="151">
        <v>46132.376400000001</v>
      </c>
      <c r="D41" s="152">
        <v>0</v>
      </c>
      <c r="E41" s="73">
        <v>46132.376400000001</v>
      </c>
      <c r="F41" s="74">
        <v>0</v>
      </c>
      <c r="G41" s="69">
        <v>0</v>
      </c>
      <c r="H41" s="134"/>
      <c r="I41" s="70">
        <v>0</v>
      </c>
      <c r="J41" s="74">
        <v>11307</v>
      </c>
      <c r="K41" s="69">
        <v>11307</v>
      </c>
      <c r="L41" s="134"/>
      <c r="M41" s="70">
        <v>0</v>
      </c>
      <c r="N41" s="74">
        <v>0</v>
      </c>
      <c r="O41" s="69">
        <v>0</v>
      </c>
      <c r="P41" s="134"/>
      <c r="Q41" s="70">
        <v>11307</v>
      </c>
      <c r="R41" s="344">
        <v>0</v>
      </c>
      <c r="S41" s="74">
        <v>0</v>
      </c>
      <c r="T41" s="69">
        <v>0</v>
      </c>
      <c r="U41" s="134"/>
      <c r="V41" s="70">
        <v>0</v>
      </c>
      <c r="W41" s="453">
        <v>16493.97</v>
      </c>
      <c r="X41" s="69">
        <v>11307</v>
      </c>
      <c r="Y41" s="134"/>
      <c r="Z41" s="70">
        <v>0</v>
      </c>
      <c r="AA41" s="344">
        <v>-5186.9700000000012</v>
      </c>
      <c r="AB41" s="74">
        <v>0</v>
      </c>
      <c r="AC41" s="69">
        <v>0</v>
      </c>
      <c r="AD41" s="134"/>
      <c r="AE41" s="70">
        <v>11307</v>
      </c>
      <c r="AF41" s="74">
        <v>0</v>
      </c>
      <c r="AG41" s="69">
        <v>0</v>
      </c>
      <c r="AH41" s="134"/>
      <c r="AI41" s="70">
        <v>0</v>
      </c>
      <c r="AJ41" s="344">
        <v>0</v>
      </c>
      <c r="AK41" s="453">
        <v>10373.94</v>
      </c>
      <c r="AL41" s="69">
        <v>0</v>
      </c>
      <c r="AM41" s="134"/>
      <c r="AN41" s="70">
        <v>0</v>
      </c>
      <c r="AO41" s="74">
        <v>0</v>
      </c>
      <c r="AP41" s="69">
        <v>0</v>
      </c>
      <c r="AQ41" s="134"/>
      <c r="AR41" s="70">
        <v>0</v>
      </c>
      <c r="AS41" s="74">
        <v>0</v>
      </c>
      <c r="AT41" s="69">
        <v>0</v>
      </c>
      <c r="AU41" s="134"/>
      <c r="AV41" s="70">
        <v>0</v>
      </c>
      <c r="AW41" s="453">
        <v>10373.94</v>
      </c>
      <c r="AX41" s="69">
        <v>0</v>
      </c>
      <c r="AY41" s="134"/>
      <c r="AZ41" s="70">
        <v>0</v>
      </c>
      <c r="BA41" s="453">
        <v>0</v>
      </c>
      <c r="BB41" s="69">
        <v>0</v>
      </c>
      <c r="BC41" s="134"/>
      <c r="BD41" s="70">
        <v>0</v>
      </c>
      <c r="BE41" s="91">
        <v>0</v>
      </c>
      <c r="BF41" s="91">
        <v>0</v>
      </c>
      <c r="BG41" s="68">
        <f t="shared" si="4"/>
        <v>43361.880000000005</v>
      </c>
      <c r="BH41" s="68">
        <f t="shared" si="5"/>
        <v>22614</v>
      </c>
      <c r="BI41" s="69">
        <f>G41+K41+O41+T41+X41+AC41+AG41+AL41+AP41+AT41+AX41+BB41+BE41</f>
        <v>22614</v>
      </c>
      <c r="BJ41" s="70">
        <f>I41+M41+Q41+V41+Z41+AE41+AI41+AN41+AR41+AV41+AZ41+BD41+BF41</f>
        <v>22614</v>
      </c>
    </row>
    <row r="42" spans="1:62" s="71" customFormat="1" ht="15" x14ac:dyDescent="0.2">
      <c r="A42" s="72" t="s">
        <v>158</v>
      </c>
      <c r="B42" s="207">
        <v>100</v>
      </c>
      <c r="C42" s="151">
        <v>9226.4752800000006</v>
      </c>
      <c r="D42" s="152">
        <v>0</v>
      </c>
      <c r="E42" s="73">
        <v>9226.4752800000006</v>
      </c>
      <c r="F42" s="74">
        <v>0</v>
      </c>
      <c r="G42" s="69">
        <v>0</v>
      </c>
      <c r="H42" s="134"/>
      <c r="I42" s="70">
        <v>0</v>
      </c>
      <c r="J42" s="74">
        <v>2261.35</v>
      </c>
      <c r="K42" s="69">
        <v>2261.35</v>
      </c>
      <c r="L42" s="134"/>
      <c r="M42" s="70">
        <v>0</v>
      </c>
      <c r="N42" s="74">
        <v>0</v>
      </c>
      <c r="O42" s="69">
        <v>0</v>
      </c>
      <c r="P42" s="134"/>
      <c r="Q42" s="70">
        <v>2261.35</v>
      </c>
      <c r="R42" s="344">
        <v>0</v>
      </c>
      <c r="S42" s="74">
        <v>0</v>
      </c>
      <c r="T42" s="69">
        <v>0</v>
      </c>
      <c r="U42" s="134"/>
      <c r="V42" s="70">
        <v>0</v>
      </c>
      <c r="W42" s="453">
        <v>3298.72</v>
      </c>
      <c r="X42" s="69">
        <v>2261.33</v>
      </c>
      <c r="Y42" s="134"/>
      <c r="Z42" s="70">
        <v>0</v>
      </c>
      <c r="AA42" s="344">
        <v>-1037.3899999999999</v>
      </c>
      <c r="AB42" s="74">
        <v>0</v>
      </c>
      <c r="AC42" s="69">
        <v>0</v>
      </c>
      <c r="AD42" s="134"/>
      <c r="AE42" s="70">
        <v>2261.33</v>
      </c>
      <c r="AF42" s="74">
        <v>0</v>
      </c>
      <c r="AG42" s="69">
        <v>0</v>
      </c>
      <c r="AH42" s="134"/>
      <c r="AI42" s="70">
        <v>0</v>
      </c>
      <c r="AJ42" s="344">
        <v>0</v>
      </c>
      <c r="AK42" s="453">
        <v>2074.7399999999998</v>
      </c>
      <c r="AL42" s="69">
        <v>0</v>
      </c>
      <c r="AM42" s="134"/>
      <c r="AN42" s="70">
        <v>0</v>
      </c>
      <c r="AO42" s="74">
        <v>0</v>
      </c>
      <c r="AP42" s="69">
        <v>0</v>
      </c>
      <c r="AQ42" s="134"/>
      <c r="AR42" s="70">
        <v>0</v>
      </c>
      <c r="AS42" s="74">
        <v>0</v>
      </c>
      <c r="AT42" s="69">
        <v>0</v>
      </c>
      <c r="AU42" s="134"/>
      <c r="AV42" s="70">
        <v>0</v>
      </c>
      <c r="AW42" s="453">
        <v>2074.7399999999998</v>
      </c>
      <c r="AX42" s="69">
        <v>0</v>
      </c>
      <c r="AY42" s="134"/>
      <c r="AZ42" s="70">
        <v>0</v>
      </c>
      <c r="BA42" s="453">
        <v>0</v>
      </c>
      <c r="BB42" s="69">
        <v>0</v>
      </c>
      <c r="BC42" s="134"/>
      <c r="BD42" s="70">
        <v>0</v>
      </c>
      <c r="BE42" s="91">
        <v>0</v>
      </c>
      <c r="BF42" s="91">
        <v>0</v>
      </c>
      <c r="BG42" s="68">
        <f t="shared" si="4"/>
        <v>8672.16</v>
      </c>
      <c r="BH42" s="68">
        <f t="shared" si="5"/>
        <v>4522.68</v>
      </c>
      <c r="BI42" s="69">
        <f>G42+K42+O42+T42+X42+AC42+AG42+AL42+AP42+AT42+AX42+BB42+BE42</f>
        <v>4522.68</v>
      </c>
      <c r="BJ42" s="70">
        <f>I42+M42+Q42+V42+Z42+AE42+AI42+AN42+AR42+AV42+AZ42+BD42+BF42</f>
        <v>4522.68</v>
      </c>
    </row>
    <row r="43" spans="1:62" s="71" customFormat="1" ht="15.75" thickBot="1" x14ac:dyDescent="0.25">
      <c r="A43" s="72" t="s">
        <v>195</v>
      </c>
      <c r="B43" s="207">
        <v>3000</v>
      </c>
      <c r="C43" s="151">
        <v>0</v>
      </c>
      <c r="D43" s="152">
        <v>0</v>
      </c>
      <c r="E43" s="73">
        <v>0</v>
      </c>
      <c r="F43" s="74">
        <v>0</v>
      </c>
      <c r="G43" s="69">
        <v>0</v>
      </c>
      <c r="H43" s="134"/>
      <c r="I43" s="70">
        <v>0</v>
      </c>
      <c r="J43" s="74">
        <v>0</v>
      </c>
      <c r="K43" s="69">
        <v>0</v>
      </c>
      <c r="L43" s="134"/>
      <c r="M43" s="70">
        <v>0</v>
      </c>
      <c r="N43" s="74">
        <v>0</v>
      </c>
      <c r="O43" s="69">
        <v>0</v>
      </c>
      <c r="P43" s="134"/>
      <c r="Q43" s="70">
        <v>0</v>
      </c>
      <c r="R43" s="344">
        <v>0</v>
      </c>
      <c r="S43" s="74">
        <v>0</v>
      </c>
      <c r="T43" s="69">
        <v>0</v>
      </c>
      <c r="U43" s="134"/>
      <c r="V43" s="70">
        <v>0</v>
      </c>
      <c r="W43" s="453">
        <v>0</v>
      </c>
      <c r="X43" s="69">
        <v>0</v>
      </c>
      <c r="Y43" s="134"/>
      <c r="Z43" s="70">
        <v>0</v>
      </c>
      <c r="AA43" s="344">
        <v>0</v>
      </c>
      <c r="AB43" s="74">
        <v>0</v>
      </c>
      <c r="AC43" s="69">
        <v>0</v>
      </c>
      <c r="AD43" s="134"/>
      <c r="AE43" s="70">
        <v>0</v>
      </c>
      <c r="AF43" s="74">
        <v>0</v>
      </c>
      <c r="AG43" s="69">
        <v>0</v>
      </c>
      <c r="AH43" s="134"/>
      <c r="AI43" s="70">
        <v>0</v>
      </c>
      <c r="AJ43" s="344">
        <v>0</v>
      </c>
      <c r="AK43" s="453">
        <v>0</v>
      </c>
      <c r="AL43" s="69">
        <v>0</v>
      </c>
      <c r="AM43" s="134"/>
      <c r="AN43" s="70">
        <v>0</v>
      </c>
      <c r="AO43" s="74">
        <v>0</v>
      </c>
      <c r="AP43" s="69">
        <v>0</v>
      </c>
      <c r="AQ43" s="134"/>
      <c r="AR43" s="70">
        <v>0</v>
      </c>
      <c r="AS43" s="74">
        <v>0</v>
      </c>
      <c r="AT43" s="69">
        <v>0</v>
      </c>
      <c r="AU43" s="134"/>
      <c r="AV43" s="70">
        <v>0</v>
      </c>
      <c r="AW43" s="453">
        <v>0</v>
      </c>
      <c r="AX43" s="69">
        <v>0</v>
      </c>
      <c r="AY43" s="134"/>
      <c r="AZ43" s="70">
        <v>0</v>
      </c>
      <c r="BA43" s="453">
        <v>0</v>
      </c>
      <c r="BB43" s="69">
        <v>0</v>
      </c>
      <c r="BC43" s="134"/>
      <c r="BD43" s="70">
        <v>0</v>
      </c>
      <c r="BE43" s="91">
        <v>0</v>
      </c>
      <c r="BF43" s="91">
        <v>0</v>
      </c>
      <c r="BG43" s="68">
        <f t="shared" si="4"/>
        <v>0</v>
      </c>
      <c r="BH43" s="68">
        <f t="shared" si="5"/>
        <v>0</v>
      </c>
      <c r="BI43" s="69"/>
      <c r="BJ43" s="70"/>
    </row>
    <row r="44" spans="1:62" s="9" customFormat="1" ht="15.75" thickBot="1" x14ac:dyDescent="0.3">
      <c r="A44" s="65" t="s">
        <v>218</v>
      </c>
      <c r="B44" s="206"/>
      <c r="C44" s="78">
        <f t="shared" ref="C44:E44" si="8">SUM(C45:C45)</f>
        <v>0</v>
      </c>
      <c r="D44" s="205">
        <f t="shared" si="8"/>
        <v>405463</v>
      </c>
      <c r="E44" s="79">
        <f t="shared" si="8"/>
        <v>405463</v>
      </c>
      <c r="F44" s="76">
        <v>44165.81</v>
      </c>
      <c r="G44" s="49">
        <v>17097.05</v>
      </c>
      <c r="H44" s="135">
        <v>0</v>
      </c>
      <c r="I44" s="55">
        <v>17097.05</v>
      </c>
      <c r="J44" s="76">
        <v>33741.760000000002</v>
      </c>
      <c r="K44" s="49">
        <v>10035.49</v>
      </c>
      <c r="L44" s="135">
        <v>0</v>
      </c>
      <c r="M44" s="55">
        <v>0</v>
      </c>
      <c r="N44" s="76">
        <v>33788.58</v>
      </c>
      <c r="O44" s="49">
        <v>20602.240000000002</v>
      </c>
      <c r="P44" s="135">
        <v>0</v>
      </c>
      <c r="Q44" s="55">
        <v>10035.49</v>
      </c>
      <c r="R44" s="340">
        <v>-63961.369999999995</v>
      </c>
      <c r="S44" s="76">
        <v>33788.58</v>
      </c>
      <c r="T44" s="49">
        <v>27108.01</v>
      </c>
      <c r="U44" s="135">
        <v>0</v>
      </c>
      <c r="V44" s="55">
        <v>20602.240000000002</v>
      </c>
      <c r="W44" s="76">
        <v>33788.58</v>
      </c>
      <c r="X44" s="49">
        <v>27768.55</v>
      </c>
      <c r="Y44" s="135">
        <v>0</v>
      </c>
      <c r="Z44" s="55">
        <v>54876.56</v>
      </c>
      <c r="AA44" s="340">
        <v>-12700.60000000002</v>
      </c>
      <c r="AB44" s="76">
        <v>33788.58</v>
      </c>
      <c r="AC44" s="49">
        <v>8502.33</v>
      </c>
      <c r="AD44" s="135">
        <v>0</v>
      </c>
      <c r="AE44" s="55">
        <v>8502.33</v>
      </c>
      <c r="AF44" s="76">
        <v>27835.916666666668</v>
      </c>
      <c r="AG44" s="49">
        <v>18571.22</v>
      </c>
      <c r="AH44" s="135">
        <v>0</v>
      </c>
      <c r="AI44" s="55">
        <v>18571.22</v>
      </c>
      <c r="AJ44" s="340">
        <v>-34550.94666666667</v>
      </c>
      <c r="AK44" s="76">
        <v>55864.446666666663</v>
      </c>
      <c r="AL44" s="49">
        <v>0</v>
      </c>
      <c r="AM44" s="135">
        <v>0</v>
      </c>
      <c r="AN44" s="55">
        <v>0</v>
      </c>
      <c r="AO44" s="76">
        <v>27835.916666666668</v>
      </c>
      <c r="AP44" s="49">
        <v>0</v>
      </c>
      <c r="AQ44" s="135">
        <v>0</v>
      </c>
      <c r="AR44" s="55">
        <v>0</v>
      </c>
      <c r="AS44" s="76">
        <v>27835.916666666668</v>
      </c>
      <c r="AT44" s="49">
        <v>0</v>
      </c>
      <c r="AU44" s="135">
        <v>0</v>
      </c>
      <c r="AV44" s="55">
        <v>0</v>
      </c>
      <c r="AW44" s="76">
        <v>27835.916666666668</v>
      </c>
      <c r="AX44" s="49">
        <v>0</v>
      </c>
      <c r="AY44" s="135">
        <v>0</v>
      </c>
      <c r="AZ44" s="55">
        <v>0</v>
      </c>
      <c r="BA44" s="76">
        <v>27835.916666666668</v>
      </c>
      <c r="BB44" s="49">
        <v>0</v>
      </c>
      <c r="BC44" s="135">
        <v>0</v>
      </c>
      <c r="BD44" s="55">
        <v>0</v>
      </c>
      <c r="BE44" s="96">
        <v>0</v>
      </c>
      <c r="BF44" s="92">
        <v>0</v>
      </c>
      <c r="BG44" s="54">
        <f t="shared" ref="BG44:BJ44" si="9">SUM(BG45:BG45)</f>
        <v>296893.00333333341</v>
      </c>
      <c r="BH44" s="54">
        <f t="shared" si="9"/>
        <v>129684.89</v>
      </c>
      <c r="BI44" s="49">
        <f t="shared" si="9"/>
        <v>129684.89</v>
      </c>
      <c r="BJ44" s="55">
        <f t="shared" si="9"/>
        <v>129684.89</v>
      </c>
    </row>
    <row r="45" spans="1:62" s="71" customFormat="1" ht="72" thickBot="1" x14ac:dyDescent="0.25">
      <c r="A45" s="72" t="s">
        <v>157</v>
      </c>
      <c r="B45" s="207">
        <v>4</v>
      </c>
      <c r="C45" s="151">
        <v>0</v>
      </c>
      <c r="D45" s="152">
        <v>405463</v>
      </c>
      <c r="E45" s="73">
        <v>405463</v>
      </c>
      <c r="F45" s="74">
        <v>44165.81</v>
      </c>
      <c r="G45" s="69">
        <v>17097.05</v>
      </c>
      <c r="H45" s="134"/>
      <c r="I45" s="70">
        <v>17097.05</v>
      </c>
      <c r="J45" s="74">
        <v>33741.760000000002</v>
      </c>
      <c r="K45" s="69">
        <v>10035.49</v>
      </c>
      <c r="L45" s="134"/>
      <c r="M45" s="70">
        <v>0</v>
      </c>
      <c r="N45" s="74">
        <v>33788.58</v>
      </c>
      <c r="O45" s="69">
        <v>20602.240000000002</v>
      </c>
      <c r="P45" s="134"/>
      <c r="Q45" s="70">
        <v>10035.49</v>
      </c>
      <c r="R45" s="344">
        <v>-63961.369999999995</v>
      </c>
      <c r="S45" s="74">
        <v>33788.58</v>
      </c>
      <c r="T45" s="69">
        <v>27108.01</v>
      </c>
      <c r="U45" s="134"/>
      <c r="V45" s="70">
        <v>20602.240000000002</v>
      </c>
      <c r="W45" s="74">
        <v>33788.58</v>
      </c>
      <c r="X45" s="69">
        <v>27768.55</v>
      </c>
      <c r="Y45" s="134"/>
      <c r="Z45" s="70">
        <v>54876.56</v>
      </c>
      <c r="AA45" s="344">
        <v>-12700.60000000002</v>
      </c>
      <c r="AB45" s="74">
        <v>33788.58</v>
      </c>
      <c r="AC45" s="69">
        <v>8502.33</v>
      </c>
      <c r="AD45" s="134"/>
      <c r="AE45" s="70">
        <v>8502.33</v>
      </c>
      <c r="AF45" s="74">
        <v>27835.916666666668</v>
      </c>
      <c r="AG45" s="69">
        <v>18571.22</v>
      </c>
      <c r="AH45" s="134"/>
      <c r="AI45" s="70">
        <v>18571.22</v>
      </c>
      <c r="AJ45" s="344">
        <v>-34550.94666666667</v>
      </c>
      <c r="AK45" s="74">
        <v>55864.446666666663</v>
      </c>
      <c r="AL45" s="69">
        <v>0</v>
      </c>
      <c r="AM45" s="134"/>
      <c r="AN45" s="70">
        <v>0</v>
      </c>
      <c r="AO45" s="74">
        <v>27835.916666666668</v>
      </c>
      <c r="AP45" s="69">
        <v>0</v>
      </c>
      <c r="AQ45" s="134"/>
      <c r="AR45" s="70">
        <v>0</v>
      </c>
      <c r="AS45" s="74">
        <v>27835.916666666668</v>
      </c>
      <c r="AT45" s="69">
        <v>0</v>
      </c>
      <c r="AU45" s="134"/>
      <c r="AV45" s="70">
        <v>0</v>
      </c>
      <c r="AW45" s="74">
        <v>27835.916666666668</v>
      </c>
      <c r="AX45" s="69">
        <v>0</v>
      </c>
      <c r="AY45" s="134"/>
      <c r="AZ45" s="70">
        <v>0</v>
      </c>
      <c r="BA45" s="74">
        <v>27835.916666666668</v>
      </c>
      <c r="BB45" s="69">
        <v>0</v>
      </c>
      <c r="BC45" s="134"/>
      <c r="BD45" s="70">
        <v>0</v>
      </c>
      <c r="BE45" s="91">
        <v>0</v>
      </c>
      <c r="BF45" s="91">
        <v>0</v>
      </c>
      <c r="BG45" s="68">
        <f t="shared" ref="BG45" si="10">(F45+J45+N45+S45+W45+AB45+AF45+AK45+AO45+AS45+AW45+BA45)+R45+AA45+AJ45</f>
        <v>296893.00333333341</v>
      </c>
      <c r="BH45" s="68">
        <f t="shared" ref="BH45" si="11">SUM(F45+J45+N45+S45+W45+AB45+AF45)+R45+AA45+AJ45</f>
        <v>129684.89</v>
      </c>
      <c r="BI45" s="69">
        <f>G45+K45+O45+T45+X45+AC45+AG45+AL45+AP45+AT45+AX45+BB45+BE45</f>
        <v>129684.89</v>
      </c>
      <c r="BJ45" s="70">
        <f>I45+M45+Q45+V45+Z45+AE45+AI45+AN45+AR45+AV45+AZ45+BD45+BF45</f>
        <v>129684.89</v>
      </c>
    </row>
    <row r="46" spans="1:62" s="9" customFormat="1" ht="15.75" hidden="1" thickBot="1" x14ac:dyDescent="0.3">
      <c r="A46" s="65" t="s">
        <v>124</v>
      </c>
      <c r="B46" s="206"/>
      <c r="C46" s="78">
        <f>SUM(C47:C58)</f>
        <v>0</v>
      </c>
      <c r="D46" s="205">
        <f>SUM(D47:D57)</f>
        <v>0</v>
      </c>
      <c r="E46" s="79">
        <f t="shared" ref="E46:Q46" si="12">SUM(E47:E58)</f>
        <v>0</v>
      </c>
      <c r="F46" s="76">
        <f t="shared" si="12"/>
        <v>0</v>
      </c>
      <c r="G46" s="49">
        <f t="shared" si="12"/>
        <v>0</v>
      </c>
      <c r="H46" s="135">
        <f t="shared" si="12"/>
        <v>0</v>
      </c>
      <c r="I46" s="55">
        <f t="shared" si="12"/>
        <v>0</v>
      </c>
      <c r="J46" s="76">
        <f t="shared" si="12"/>
        <v>0</v>
      </c>
      <c r="K46" s="49">
        <f t="shared" si="12"/>
        <v>0</v>
      </c>
      <c r="L46" s="135">
        <f t="shared" si="12"/>
        <v>0</v>
      </c>
      <c r="M46" s="55">
        <f t="shared" si="12"/>
        <v>0</v>
      </c>
      <c r="N46" s="76">
        <f t="shared" si="12"/>
        <v>0</v>
      </c>
      <c r="O46" s="49">
        <f t="shared" si="12"/>
        <v>0</v>
      </c>
      <c r="P46" s="135">
        <f t="shared" si="12"/>
        <v>0</v>
      </c>
      <c r="Q46" s="55">
        <f t="shared" si="12"/>
        <v>0</v>
      </c>
      <c r="R46" s="344"/>
      <c r="S46" s="76">
        <f t="shared" ref="S46:Z46" si="13">SUM(S47:S58)</f>
        <v>0</v>
      </c>
      <c r="T46" s="49">
        <f t="shared" si="13"/>
        <v>0</v>
      </c>
      <c r="U46" s="135">
        <f t="shared" si="13"/>
        <v>0</v>
      </c>
      <c r="V46" s="55">
        <f t="shared" si="13"/>
        <v>0</v>
      </c>
      <c r="W46" s="76">
        <f t="shared" si="13"/>
        <v>0</v>
      </c>
      <c r="X46" s="49">
        <f t="shared" si="13"/>
        <v>0</v>
      </c>
      <c r="Y46" s="135">
        <f t="shared" si="13"/>
        <v>0</v>
      </c>
      <c r="Z46" s="55">
        <f t="shared" si="13"/>
        <v>0</v>
      </c>
      <c r="AA46" s="344"/>
      <c r="AB46" s="76">
        <f t="shared" ref="AB46:BJ46" si="14">SUM(AB47:AB58)</f>
        <v>0</v>
      </c>
      <c r="AC46" s="49">
        <f t="shared" si="14"/>
        <v>0</v>
      </c>
      <c r="AD46" s="135">
        <f t="shared" si="14"/>
        <v>0</v>
      </c>
      <c r="AE46" s="55">
        <f t="shared" si="14"/>
        <v>0</v>
      </c>
      <c r="AF46" s="76">
        <f t="shared" si="14"/>
        <v>0</v>
      </c>
      <c r="AG46" s="49">
        <f t="shared" si="14"/>
        <v>0</v>
      </c>
      <c r="AH46" s="135">
        <f t="shared" si="14"/>
        <v>0</v>
      </c>
      <c r="AI46" s="55">
        <f t="shared" si="14"/>
        <v>0</v>
      </c>
      <c r="AJ46" s="344"/>
      <c r="AK46" s="76">
        <f t="shared" si="14"/>
        <v>0</v>
      </c>
      <c r="AL46" s="49">
        <f t="shared" si="14"/>
        <v>0</v>
      </c>
      <c r="AM46" s="135">
        <f t="shared" si="14"/>
        <v>0</v>
      </c>
      <c r="AN46" s="55">
        <f t="shared" si="14"/>
        <v>0</v>
      </c>
      <c r="AO46" s="76">
        <f t="shared" si="14"/>
        <v>0</v>
      </c>
      <c r="AP46" s="49">
        <f t="shared" si="14"/>
        <v>0</v>
      </c>
      <c r="AQ46" s="135">
        <f t="shared" si="14"/>
        <v>0</v>
      </c>
      <c r="AR46" s="55">
        <f t="shared" si="14"/>
        <v>0</v>
      </c>
      <c r="AS46" s="76">
        <f t="shared" si="14"/>
        <v>0</v>
      </c>
      <c r="AT46" s="49">
        <f t="shared" si="14"/>
        <v>0</v>
      </c>
      <c r="AU46" s="135">
        <f t="shared" si="14"/>
        <v>0</v>
      </c>
      <c r="AV46" s="55">
        <f t="shared" si="14"/>
        <v>0</v>
      </c>
      <c r="AW46" s="76">
        <f t="shared" si="14"/>
        <v>0</v>
      </c>
      <c r="AX46" s="49">
        <f t="shared" si="14"/>
        <v>0</v>
      </c>
      <c r="AY46" s="135">
        <f t="shared" si="14"/>
        <v>0</v>
      </c>
      <c r="AZ46" s="55">
        <f t="shared" si="14"/>
        <v>0</v>
      </c>
      <c r="BA46" s="76">
        <f t="shared" si="14"/>
        <v>0</v>
      </c>
      <c r="BB46" s="49">
        <f t="shared" si="14"/>
        <v>0</v>
      </c>
      <c r="BC46" s="135">
        <f t="shared" si="14"/>
        <v>0</v>
      </c>
      <c r="BD46" s="55">
        <f t="shared" si="14"/>
        <v>0</v>
      </c>
      <c r="BE46" s="96">
        <f t="shared" si="14"/>
        <v>0</v>
      </c>
      <c r="BF46" s="92">
        <f t="shared" si="14"/>
        <v>0</v>
      </c>
      <c r="BG46" s="54">
        <f t="shared" si="14"/>
        <v>0</v>
      </c>
      <c r="BH46" s="54">
        <f t="shared" si="14"/>
        <v>0</v>
      </c>
      <c r="BI46" s="49">
        <f t="shared" si="14"/>
        <v>0</v>
      </c>
      <c r="BJ46" s="55">
        <f t="shared" si="14"/>
        <v>0</v>
      </c>
    </row>
    <row r="47" spans="1:62" ht="15.75" hidden="1" thickBot="1" x14ac:dyDescent="0.25">
      <c r="A47" s="72" t="s">
        <v>129</v>
      </c>
      <c r="B47" s="204">
        <f>'[1]Oracle Detail'!B94</f>
        <v>0</v>
      </c>
      <c r="C47" s="153">
        <f>'[1]Oracle Detail'!G94</f>
        <v>0</v>
      </c>
      <c r="D47" s="203">
        <f>'[1]Oracle Detail'!H94</f>
        <v>0</v>
      </c>
      <c r="E47" s="81">
        <f t="shared" ref="E47:E58" si="15">C47+D47</f>
        <v>0</v>
      </c>
      <c r="F47" s="453">
        <f>'[1]Oracle Detail'!J94</f>
        <v>0</v>
      </c>
      <c r="G47" s="443">
        <f>'[1]Oracle Detail'!K94</f>
        <v>0</v>
      </c>
      <c r="H47" s="442"/>
      <c r="I47" s="463">
        <f>'[1]Oracle Detail'!L94</f>
        <v>0</v>
      </c>
      <c r="J47" s="453">
        <f>'[1]Oracle Detail'!M94</f>
        <v>0</v>
      </c>
      <c r="K47" s="443">
        <f>'[1]Oracle Detail'!N94</f>
        <v>0</v>
      </c>
      <c r="L47" s="442"/>
      <c r="M47" s="463">
        <f>'[1]Oracle Detail'!P94</f>
        <v>0</v>
      </c>
      <c r="N47" s="453">
        <f>'[1]Oracle Detail'!Q94</f>
        <v>0</v>
      </c>
      <c r="O47" s="443">
        <f>'[1]Oracle Detail'!R94</f>
        <v>0</v>
      </c>
      <c r="P47" s="442"/>
      <c r="Q47" s="463">
        <f>'[1]Oracle Detail'!T94</f>
        <v>0</v>
      </c>
      <c r="R47" s="344"/>
      <c r="S47" s="453">
        <f>'[1]Oracle Detail'!V94</f>
        <v>0</v>
      </c>
      <c r="T47" s="443">
        <f>'[1]Oracle Detail'!W94</f>
        <v>0</v>
      </c>
      <c r="U47" s="442"/>
      <c r="V47" s="463">
        <f>'[1]Oracle Detail'!Y94</f>
        <v>0</v>
      </c>
      <c r="W47" s="453">
        <f>'[1]Oracle Detail'!Z94</f>
        <v>0</v>
      </c>
      <c r="X47" s="443">
        <f>'[1]Oracle Detail'!AA94</f>
        <v>0</v>
      </c>
      <c r="Y47" s="442"/>
      <c r="Z47" s="463">
        <f>'[1]Oracle Detail'!AC94</f>
        <v>0</v>
      </c>
      <c r="AA47" s="344"/>
      <c r="AB47" s="453">
        <f>'[1]Oracle Detail'!AE94</f>
        <v>0</v>
      </c>
      <c r="AC47" s="443">
        <f>'[1]Oracle Detail'!AF94</f>
        <v>0</v>
      </c>
      <c r="AD47" s="442"/>
      <c r="AE47" s="463">
        <f>'[1]Oracle Detail'!AH94</f>
        <v>0</v>
      </c>
      <c r="AF47" s="453">
        <f>'[1]Oracle Detail'!AI94</f>
        <v>0</v>
      </c>
      <c r="AG47" s="443">
        <f>'[1]Oracle Detail'!AJ94</f>
        <v>0</v>
      </c>
      <c r="AH47" s="442"/>
      <c r="AI47" s="463">
        <f>'[1]Oracle Detail'!AL94</f>
        <v>0</v>
      </c>
      <c r="AJ47" s="344"/>
      <c r="AK47" s="453">
        <f>'[1]Oracle Detail'!AM94</f>
        <v>0</v>
      </c>
      <c r="AL47" s="443">
        <f>'[1]Oracle Detail'!AN94</f>
        <v>0</v>
      </c>
      <c r="AM47" s="442"/>
      <c r="AN47" s="463">
        <f>'[1]Oracle Detail'!AP94</f>
        <v>0</v>
      </c>
      <c r="AO47" s="453">
        <f>'[1]Oracle Detail'!AQ94</f>
        <v>0</v>
      </c>
      <c r="AP47" s="443">
        <f>'[1]Oracle Detail'!AR94</f>
        <v>0</v>
      </c>
      <c r="AQ47" s="442"/>
      <c r="AR47" s="463">
        <f>'[1]Oracle Detail'!AT94</f>
        <v>0</v>
      </c>
      <c r="AS47" s="453">
        <f>'[1]Oracle Detail'!AU94</f>
        <v>0</v>
      </c>
      <c r="AT47" s="443">
        <f>'[1]Oracle Detail'!AV94</f>
        <v>0</v>
      </c>
      <c r="AU47" s="442"/>
      <c r="AV47" s="463">
        <f>'[1]Oracle Detail'!AX94</f>
        <v>0</v>
      </c>
      <c r="AW47" s="453">
        <f>'[1]Oracle Detail'!AY94</f>
        <v>0</v>
      </c>
      <c r="AX47" s="443">
        <f>'[1]Oracle Detail'!AZ94</f>
        <v>0</v>
      </c>
      <c r="AY47" s="442"/>
      <c r="AZ47" s="463">
        <f>'[1]Oracle Detail'!BB94</f>
        <v>0</v>
      </c>
      <c r="BA47" s="453">
        <f>'[1]Oracle Detail'!BC94</f>
        <v>0</v>
      </c>
      <c r="BB47" s="443">
        <f>'[1]Oracle Detail'!BD94</f>
        <v>0</v>
      </c>
      <c r="BC47" s="442"/>
      <c r="BD47" s="463">
        <f>'[1]Oracle Detail'!BF94</f>
        <v>0</v>
      </c>
      <c r="BE47" s="345">
        <v>0</v>
      </c>
      <c r="BF47" s="345">
        <v>0</v>
      </c>
      <c r="BG47" s="68">
        <f t="shared" ref="BG47:BG58" si="16">F47+J47+N47+S47+W47+AB47+AF47+AK47+AO47+AS47+AW47+BA47+BD47</f>
        <v>0</v>
      </c>
      <c r="BH47" s="68">
        <v>0</v>
      </c>
      <c r="BI47" s="443">
        <f t="shared" ref="BI47:BI58" si="17">G47+K47+O47+T47+X47+AC47+AG47+AL47+AP47+AT47+AX47+BB47+BE47</f>
        <v>0</v>
      </c>
      <c r="BJ47" s="463">
        <f t="shared" ref="BJ47:BJ58" si="18">I47+M47+Q47+V47+Z47+AE47+AI47+AN47+AR47+AV47+AZ47+BD47+BF47</f>
        <v>0</v>
      </c>
    </row>
    <row r="48" spans="1:62" ht="15" hidden="1" thickBot="1" x14ac:dyDescent="0.25">
      <c r="A48" s="72" t="s">
        <v>130</v>
      </c>
      <c r="B48" s="204">
        <f>'[1]Oracle Detail'!B95</f>
        <v>0</v>
      </c>
      <c r="C48" s="153">
        <f>'[1]Oracle Detail'!G95</f>
        <v>0</v>
      </c>
      <c r="D48" s="203">
        <f>'[1]Oracle Detail'!H95</f>
        <v>0</v>
      </c>
      <c r="E48" s="81">
        <f t="shared" si="15"/>
        <v>0</v>
      </c>
      <c r="F48" s="453">
        <f>'[1]Oracle Detail'!J95</f>
        <v>0</v>
      </c>
      <c r="G48" s="443">
        <f>'[1]Oracle Detail'!K95</f>
        <v>0</v>
      </c>
      <c r="H48" s="442"/>
      <c r="I48" s="463">
        <f>'[1]Oracle Detail'!L95</f>
        <v>0</v>
      </c>
      <c r="J48" s="453">
        <f>'[1]Oracle Detail'!M95</f>
        <v>0</v>
      </c>
      <c r="K48" s="443">
        <f>'[1]Oracle Detail'!N95</f>
        <v>0</v>
      </c>
      <c r="L48" s="442"/>
      <c r="M48" s="463">
        <f>'[1]Oracle Detail'!P95</f>
        <v>0</v>
      </c>
      <c r="N48" s="453">
        <f>'[1]Oracle Detail'!Q95</f>
        <v>0</v>
      </c>
      <c r="O48" s="443">
        <f>'[1]Oracle Detail'!R95</f>
        <v>0</v>
      </c>
      <c r="P48" s="442"/>
      <c r="Q48" s="463">
        <f>'[1]Oracle Detail'!T95</f>
        <v>0</v>
      </c>
      <c r="R48" s="345"/>
      <c r="S48" s="453">
        <f>'[1]Oracle Detail'!V95</f>
        <v>0</v>
      </c>
      <c r="T48" s="443">
        <f>'[1]Oracle Detail'!W95</f>
        <v>0</v>
      </c>
      <c r="U48" s="442"/>
      <c r="V48" s="463">
        <f>'[1]Oracle Detail'!Y95</f>
        <v>0</v>
      </c>
      <c r="W48" s="453">
        <f>'[1]Oracle Detail'!Z95</f>
        <v>0</v>
      </c>
      <c r="X48" s="443">
        <f>'[1]Oracle Detail'!AA95</f>
        <v>0</v>
      </c>
      <c r="Y48" s="442"/>
      <c r="Z48" s="463">
        <f>'[1]Oracle Detail'!AC95</f>
        <v>0</v>
      </c>
      <c r="AA48" s="345"/>
      <c r="AB48" s="453">
        <f>'[1]Oracle Detail'!AE95</f>
        <v>0</v>
      </c>
      <c r="AC48" s="443">
        <f>'[1]Oracle Detail'!AF95</f>
        <v>0</v>
      </c>
      <c r="AD48" s="442"/>
      <c r="AE48" s="463">
        <f>'[1]Oracle Detail'!AH95</f>
        <v>0</v>
      </c>
      <c r="AF48" s="453">
        <f>'[1]Oracle Detail'!AI95</f>
        <v>0</v>
      </c>
      <c r="AG48" s="443">
        <f>'[1]Oracle Detail'!AJ95</f>
        <v>0</v>
      </c>
      <c r="AH48" s="442"/>
      <c r="AI48" s="463">
        <f>'[1]Oracle Detail'!AL95</f>
        <v>0</v>
      </c>
      <c r="AJ48" s="345"/>
      <c r="AK48" s="453">
        <f>'[1]Oracle Detail'!AM95</f>
        <v>0</v>
      </c>
      <c r="AL48" s="443">
        <f>'[1]Oracle Detail'!AN95</f>
        <v>0</v>
      </c>
      <c r="AM48" s="442"/>
      <c r="AN48" s="463">
        <f>'[1]Oracle Detail'!AP95</f>
        <v>0</v>
      </c>
      <c r="AO48" s="453">
        <f>'[1]Oracle Detail'!AQ95</f>
        <v>0</v>
      </c>
      <c r="AP48" s="443">
        <f>'[1]Oracle Detail'!AR95</f>
        <v>0</v>
      </c>
      <c r="AQ48" s="442"/>
      <c r="AR48" s="463">
        <f>'[1]Oracle Detail'!AT95</f>
        <v>0</v>
      </c>
      <c r="AS48" s="453">
        <f>'[1]Oracle Detail'!AU95</f>
        <v>0</v>
      </c>
      <c r="AT48" s="443">
        <f>'[1]Oracle Detail'!AV95</f>
        <v>0</v>
      </c>
      <c r="AU48" s="442"/>
      <c r="AV48" s="463">
        <f>'[1]Oracle Detail'!AX95</f>
        <v>0</v>
      </c>
      <c r="AW48" s="453">
        <f>'[1]Oracle Detail'!AY95</f>
        <v>0</v>
      </c>
      <c r="AX48" s="443">
        <f>'[1]Oracle Detail'!AZ95</f>
        <v>0</v>
      </c>
      <c r="AY48" s="442"/>
      <c r="AZ48" s="463">
        <f>'[1]Oracle Detail'!BB95</f>
        <v>0</v>
      </c>
      <c r="BA48" s="453">
        <f>'[1]Oracle Detail'!BC95</f>
        <v>0</v>
      </c>
      <c r="BB48" s="443">
        <f>'[1]Oracle Detail'!BD95</f>
        <v>0</v>
      </c>
      <c r="BC48" s="442"/>
      <c r="BD48" s="463">
        <f>'[1]Oracle Detail'!BF95</f>
        <v>0</v>
      </c>
      <c r="BE48" s="345">
        <v>0</v>
      </c>
      <c r="BF48" s="345">
        <v>0</v>
      </c>
      <c r="BG48" s="68">
        <f t="shared" si="16"/>
        <v>0</v>
      </c>
      <c r="BH48" s="68">
        <v>0</v>
      </c>
      <c r="BI48" s="443">
        <f t="shared" si="17"/>
        <v>0</v>
      </c>
      <c r="BJ48" s="463">
        <f t="shared" si="18"/>
        <v>0</v>
      </c>
    </row>
    <row r="49" spans="1:62" ht="15" hidden="1" thickBot="1" x14ac:dyDescent="0.25">
      <c r="A49" s="72" t="s">
        <v>131</v>
      </c>
      <c r="B49" s="204">
        <f>'[1]Oracle Detail'!B96</f>
        <v>0</v>
      </c>
      <c r="C49" s="153">
        <f>'[1]Oracle Detail'!G96</f>
        <v>0</v>
      </c>
      <c r="D49" s="203">
        <f>'[1]Oracle Detail'!H96</f>
        <v>0</v>
      </c>
      <c r="E49" s="81">
        <f t="shared" si="15"/>
        <v>0</v>
      </c>
      <c r="F49" s="453">
        <f>'[1]Oracle Detail'!J96</f>
        <v>0</v>
      </c>
      <c r="G49" s="443">
        <f>'[1]Oracle Detail'!K96</f>
        <v>0</v>
      </c>
      <c r="H49" s="442"/>
      <c r="I49" s="463">
        <f>'[1]Oracle Detail'!L96</f>
        <v>0</v>
      </c>
      <c r="J49" s="453">
        <f>'[1]Oracle Detail'!M96</f>
        <v>0</v>
      </c>
      <c r="K49" s="443">
        <f>'[1]Oracle Detail'!N96</f>
        <v>0</v>
      </c>
      <c r="L49" s="442"/>
      <c r="M49" s="463">
        <f>'[1]Oracle Detail'!P96</f>
        <v>0</v>
      </c>
      <c r="N49" s="453">
        <f>'[1]Oracle Detail'!Q96</f>
        <v>0</v>
      </c>
      <c r="O49" s="443">
        <f>'[1]Oracle Detail'!R96</f>
        <v>0</v>
      </c>
      <c r="P49" s="442"/>
      <c r="Q49" s="463">
        <f>'[1]Oracle Detail'!T96</f>
        <v>0</v>
      </c>
      <c r="R49" s="345"/>
      <c r="S49" s="453">
        <f>'[1]Oracle Detail'!V96</f>
        <v>0</v>
      </c>
      <c r="T49" s="443">
        <f>'[1]Oracle Detail'!W96</f>
        <v>0</v>
      </c>
      <c r="U49" s="442"/>
      <c r="V49" s="463">
        <f>'[1]Oracle Detail'!Y96</f>
        <v>0</v>
      </c>
      <c r="W49" s="453">
        <f>'[1]Oracle Detail'!Z96</f>
        <v>0</v>
      </c>
      <c r="X49" s="443">
        <f>'[1]Oracle Detail'!AA96</f>
        <v>0</v>
      </c>
      <c r="Y49" s="442"/>
      <c r="Z49" s="463">
        <f>'[1]Oracle Detail'!AC96</f>
        <v>0</v>
      </c>
      <c r="AA49" s="345"/>
      <c r="AB49" s="453">
        <f>'[1]Oracle Detail'!AE96</f>
        <v>0</v>
      </c>
      <c r="AC49" s="443">
        <f>'[1]Oracle Detail'!AF96</f>
        <v>0</v>
      </c>
      <c r="AD49" s="442"/>
      <c r="AE49" s="463">
        <f>'[1]Oracle Detail'!AH96</f>
        <v>0</v>
      </c>
      <c r="AF49" s="453">
        <f>'[1]Oracle Detail'!AI96</f>
        <v>0</v>
      </c>
      <c r="AG49" s="443">
        <f>'[1]Oracle Detail'!AJ96</f>
        <v>0</v>
      </c>
      <c r="AH49" s="442"/>
      <c r="AI49" s="463">
        <f>'[1]Oracle Detail'!AL96</f>
        <v>0</v>
      </c>
      <c r="AJ49" s="345"/>
      <c r="AK49" s="453">
        <f>'[1]Oracle Detail'!AM96</f>
        <v>0</v>
      </c>
      <c r="AL49" s="443">
        <f>'[1]Oracle Detail'!AN96</f>
        <v>0</v>
      </c>
      <c r="AM49" s="442"/>
      <c r="AN49" s="463">
        <f>'[1]Oracle Detail'!AP96</f>
        <v>0</v>
      </c>
      <c r="AO49" s="453">
        <f>'[1]Oracle Detail'!AQ96</f>
        <v>0</v>
      </c>
      <c r="AP49" s="443">
        <f>'[1]Oracle Detail'!AR96</f>
        <v>0</v>
      </c>
      <c r="AQ49" s="442"/>
      <c r="AR49" s="463">
        <f>'[1]Oracle Detail'!AT96</f>
        <v>0</v>
      </c>
      <c r="AS49" s="453">
        <f>'[1]Oracle Detail'!AU96</f>
        <v>0</v>
      </c>
      <c r="AT49" s="443">
        <f>'[1]Oracle Detail'!AV96</f>
        <v>0</v>
      </c>
      <c r="AU49" s="442"/>
      <c r="AV49" s="463">
        <f>'[1]Oracle Detail'!AX96</f>
        <v>0</v>
      </c>
      <c r="AW49" s="453">
        <f>'[1]Oracle Detail'!AY96</f>
        <v>0</v>
      </c>
      <c r="AX49" s="443">
        <f>'[1]Oracle Detail'!AZ96</f>
        <v>0</v>
      </c>
      <c r="AY49" s="442"/>
      <c r="AZ49" s="463">
        <f>'[1]Oracle Detail'!BB96</f>
        <v>0</v>
      </c>
      <c r="BA49" s="453">
        <f>'[1]Oracle Detail'!BC96</f>
        <v>0</v>
      </c>
      <c r="BB49" s="443">
        <f>'[1]Oracle Detail'!BD96</f>
        <v>0</v>
      </c>
      <c r="BC49" s="442"/>
      <c r="BD49" s="463">
        <f>'[1]Oracle Detail'!BF96</f>
        <v>0</v>
      </c>
      <c r="BE49" s="345">
        <v>0</v>
      </c>
      <c r="BF49" s="345">
        <v>0</v>
      </c>
      <c r="BG49" s="68">
        <f t="shared" si="16"/>
        <v>0</v>
      </c>
      <c r="BH49" s="68">
        <v>0</v>
      </c>
      <c r="BI49" s="443">
        <f t="shared" si="17"/>
        <v>0</v>
      </c>
      <c r="BJ49" s="463">
        <f t="shared" si="18"/>
        <v>0</v>
      </c>
    </row>
    <row r="50" spans="1:62" ht="15" hidden="1" thickBot="1" x14ac:dyDescent="0.25">
      <c r="A50" s="72" t="s">
        <v>132</v>
      </c>
      <c r="B50" s="204">
        <f>'[1]Oracle Detail'!B97</f>
        <v>0</v>
      </c>
      <c r="C50" s="153">
        <f>'[1]Oracle Detail'!G97</f>
        <v>0</v>
      </c>
      <c r="D50" s="203">
        <f>'[1]Oracle Detail'!H97</f>
        <v>0</v>
      </c>
      <c r="E50" s="81">
        <f t="shared" si="15"/>
        <v>0</v>
      </c>
      <c r="F50" s="453">
        <f>'[1]Oracle Detail'!J97</f>
        <v>0</v>
      </c>
      <c r="G50" s="443">
        <f>'[1]Oracle Detail'!K97</f>
        <v>0</v>
      </c>
      <c r="H50" s="442"/>
      <c r="I50" s="463">
        <f>'[1]Oracle Detail'!L97</f>
        <v>0</v>
      </c>
      <c r="J50" s="453">
        <f>'[1]Oracle Detail'!M97</f>
        <v>0</v>
      </c>
      <c r="K50" s="443">
        <f>'[1]Oracle Detail'!N97</f>
        <v>0</v>
      </c>
      <c r="L50" s="442"/>
      <c r="M50" s="463">
        <f>'[1]Oracle Detail'!P97</f>
        <v>0</v>
      </c>
      <c r="N50" s="453">
        <f>'[1]Oracle Detail'!Q97</f>
        <v>0</v>
      </c>
      <c r="O50" s="443">
        <f>'[1]Oracle Detail'!R97</f>
        <v>0</v>
      </c>
      <c r="P50" s="442"/>
      <c r="Q50" s="463">
        <f>'[1]Oracle Detail'!T97</f>
        <v>0</v>
      </c>
      <c r="R50" s="345"/>
      <c r="S50" s="453">
        <f>'[1]Oracle Detail'!V97</f>
        <v>0</v>
      </c>
      <c r="T50" s="443">
        <f>'[1]Oracle Detail'!W97</f>
        <v>0</v>
      </c>
      <c r="U50" s="442"/>
      <c r="V50" s="463">
        <f>'[1]Oracle Detail'!Y97</f>
        <v>0</v>
      </c>
      <c r="W50" s="453">
        <f>'[1]Oracle Detail'!Z97</f>
        <v>0</v>
      </c>
      <c r="X50" s="443">
        <f>'[1]Oracle Detail'!AA97</f>
        <v>0</v>
      </c>
      <c r="Y50" s="442"/>
      <c r="Z50" s="463">
        <f>'[1]Oracle Detail'!AC97</f>
        <v>0</v>
      </c>
      <c r="AA50" s="345"/>
      <c r="AB50" s="453">
        <f>'[1]Oracle Detail'!AE97</f>
        <v>0</v>
      </c>
      <c r="AC50" s="443">
        <f>'[1]Oracle Detail'!AF97</f>
        <v>0</v>
      </c>
      <c r="AD50" s="442"/>
      <c r="AE50" s="463">
        <f>'[1]Oracle Detail'!AH97</f>
        <v>0</v>
      </c>
      <c r="AF50" s="453">
        <f>'[1]Oracle Detail'!AI97</f>
        <v>0</v>
      </c>
      <c r="AG50" s="443">
        <f>'[1]Oracle Detail'!AJ97</f>
        <v>0</v>
      </c>
      <c r="AH50" s="442"/>
      <c r="AI50" s="463">
        <f>'[1]Oracle Detail'!AL97</f>
        <v>0</v>
      </c>
      <c r="AJ50" s="345"/>
      <c r="AK50" s="453">
        <f>'[1]Oracle Detail'!AM97</f>
        <v>0</v>
      </c>
      <c r="AL50" s="443">
        <f>'[1]Oracle Detail'!AN97</f>
        <v>0</v>
      </c>
      <c r="AM50" s="442"/>
      <c r="AN50" s="463">
        <f>'[1]Oracle Detail'!AP97</f>
        <v>0</v>
      </c>
      <c r="AO50" s="453">
        <f>'[1]Oracle Detail'!AQ97</f>
        <v>0</v>
      </c>
      <c r="AP50" s="443">
        <f>'[1]Oracle Detail'!AR97</f>
        <v>0</v>
      </c>
      <c r="AQ50" s="442"/>
      <c r="AR50" s="463">
        <f>'[1]Oracle Detail'!AT97</f>
        <v>0</v>
      </c>
      <c r="AS50" s="453">
        <f>'[1]Oracle Detail'!AU97</f>
        <v>0</v>
      </c>
      <c r="AT50" s="443">
        <f>'[1]Oracle Detail'!AV97</f>
        <v>0</v>
      </c>
      <c r="AU50" s="442"/>
      <c r="AV50" s="463">
        <f>'[1]Oracle Detail'!AX97</f>
        <v>0</v>
      </c>
      <c r="AW50" s="453">
        <f>'[1]Oracle Detail'!AY97</f>
        <v>0</v>
      </c>
      <c r="AX50" s="443">
        <f>'[1]Oracle Detail'!AZ97</f>
        <v>0</v>
      </c>
      <c r="AY50" s="442"/>
      <c r="AZ50" s="463">
        <f>'[1]Oracle Detail'!BB97</f>
        <v>0</v>
      </c>
      <c r="BA50" s="453">
        <f>'[1]Oracle Detail'!BC97</f>
        <v>0</v>
      </c>
      <c r="BB50" s="443">
        <f>'[1]Oracle Detail'!BD97</f>
        <v>0</v>
      </c>
      <c r="BC50" s="442"/>
      <c r="BD50" s="463">
        <f>'[1]Oracle Detail'!BF97</f>
        <v>0</v>
      </c>
      <c r="BE50" s="345">
        <v>0</v>
      </c>
      <c r="BF50" s="345">
        <v>0</v>
      </c>
      <c r="BG50" s="68">
        <f t="shared" si="16"/>
        <v>0</v>
      </c>
      <c r="BH50" s="68">
        <v>0</v>
      </c>
      <c r="BI50" s="443">
        <f t="shared" si="17"/>
        <v>0</v>
      </c>
      <c r="BJ50" s="463">
        <f t="shared" si="18"/>
        <v>0</v>
      </c>
    </row>
    <row r="51" spans="1:62" ht="15" hidden="1" thickBot="1" x14ac:dyDescent="0.25">
      <c r="A51" s="72" t="s">
        <v>133</v>
      </c>
      <c r="B51" s="204">
        <f>'[1]Oracle Detail'!B98</f>
        <v>0</v>
      </c>
      <c r="C51" s="153">
        <f>'[1]Oracle Detail'!G98</f>
        <v>0</v>
      </c>
      <c r="D51" s="203">
        <f>'[1]Oracle Detail'!H98</f>
        <v>0</v>
      </c>
      <c r="E51" s="81">
        <f t="shared" si="15"/>
        <v>0</v>
      </c>
      <c r="F51" s="453">
        <f>'[1]Oracle Detail'!J98</f>
        <v>0</v>
      </c>
      <c r="G51" s="443">
        <f>'[1]Oracle Detail'!K98</f>
        <v>0</v>
      </c>
      <c r="H51" s="442"/>
      <c r="I51" s="463">
        <f>'[1]Oracle Detail'!L98</f>
        <v>0</v>
      </c>
      <c r="J51" s="453">
        <f>'[1]Oracle Detail'!M98</f>
        <v>0</v>
      </c>
      <c r="K51" s="443">
        <f>'[1]Oracle Detail'!N98</f>
        <v>0</v>
      </c>
      <c r="L51" s="442"/>
      <c r="M51" s="463">
        <f>'[1]Oracle Detail'!P98</f>
        <v>0</v>
      </c>
      <c r="N51" s="453">
        <f>'[1]Oracle Detail'!Q98</f>
        <v>0</v>
      </c>
      <c r="O51" s="443">
        <f>'[1]Oracle Detail'!R98</f>
        <v>0</v>
      </c>
      <c r="P51" s="442"/>
      <c r="Q51" s="463">
        <f>'[1]Oracle Detail'!T98</f>
        <v>0</v>
      </c>
      <c r="R51" s="345"/>
      <c r="S51" s="453">
        <f>'[1]Oracle Detail'!V98</f>
        <v>0</v>
      </c>
      <c r="T51" s="443">
        <f>'[1]Oracle Detail'!W98</f>
        <v>0</v>
      </c>
      <c r="U51" s="442"/>
      <c r="V51" s="463">
        <f>'[1]Oracle Detail'!Y98</f>
        <v>0</v>
      </c>
      <c r="W51" s="453">
        <f>'[1]Oracle Detail'!Z98</f>
        <v>0</v>
      </c>
      <c r="X51" s="443">
        <f>'[1]Oracle Detail'!AA98</f>
        <v>0</v>
      </c>
      <c r="Y51" s="442"/>
      <c r="Z51" s="463">
        <f>'[1]Oracle Detail'!AC98</f>
        <v>0</v>
      </c>
      <c r="AA51" s="345"/>
      <c r="AB51" s="453">
        <f>'[1]Oracle Detail'!AE98</f>
        <v>0</v>
      </c>
      <c r="AC51" s="443">
        <f>'[1]Oracle Detail'!AF98</f>
        <v>0</v>
      </c>
      <c r="AD51" s="442"/>
      <c r="AE51" s="463">
        <f>'[1]Oracle Detail'!AH98</f>
        <v>0</v>
      </c>
      <c r="AF51" s="453">
        <f>'[1]Oracle Detail'!AI98</f>
        <v>0</v>
      </c>
      <c r="AG51" s="443">
        <f>'[1]Oracle Detail'!AJ98</f>
        <v>0</v>
      </c>
      <c r="AH51" s="442"/>
      <c r="AI51" s="463">
        <f>'[1]Oracle Detail'!AL98</f>
        <v>0</v>
      </c>
      <c r="AJ51" s="345"/>
      <c r="AK51" s="453">
        <f>'[1]Oracle Detail'!AM98</f>
        <v>0</v>
      </c>
      <c r="AL51" s="443">
        <f>'[1]Oracle Detail'!AN98</f>
        <v>0</v>
      </c>
      <c r="AM51" s="442"/>
      <c r="AN51" s="463">
        <f>'[1]Oracle Detail'!AP98</f>
        <v>0</v>
      </c>
      <c r="AO51" s="453">
        <f>'[1]Oracle Detail'!AQ98</f>
        <v>0</v>
      </c>
      <c r="AP51" s="443">
        <f>'[1]Oracle Detail'!AR98</f>
        <v>0</v>
      </c>
      <c r="AQ51" s="442"/>
      <c r="AR51" s="463">
        <f>'[1]Oracle Detail'!AT98</f>
        <v>0</v>
      </c>
      <c r="AS51" s="453">
        <f>'[1]Oracle Detail'!AU98</f>
        <v>0</v>
      </c>
      <c r="AT51" s="443">
        <f>'[1]Oracle Detail'!AV98</f>
        <v>0</v>
      </c>
      <c r="AU51" s="442"/>
      <c r="AV51" s="463">
        <f>'[1]Oracle Detail'!AX98</f>
        <v>0</v>
      </c>
      <c r="AW51" s="453">
        <f>'[1]Oracle Detail'!AY98</f>
        <v>0</v>
      </c>
      <c r="AX51" s="443">
        <f>'[1]Oracle Detail'!AZ98</f>
        <v>0</v>
      </c>
      <c r="AY51" s="442"/>
      <c r="AZ51" s="463">
        <f>'[1]Oracle Detail'!BB98</f>
        <v>0</v>
      </c>
      <c r="BA51" s="453">
        <f>'[1]Oracle Detail'!BC98</f>
        <v>0</v>
      </c>
      <c r="BB51" s="443">
        <f>'[1]Oracle Detail'!BD98</f>
        <v>0</v>
      </c>
      <c r="BC51" s="442"/>
      <c r="BD51" s="463">
        <f>'[1]Oracle Detail'!BF98</f>
        <v>0</v>
      </c>
      <c r="BE51" s="345">
        <v>0</v>
      </c>
      <c r="BF51" s="345">
        <v>0</v>
      </c>
      <c r="BG51" s="68">
        <f t="shared" si="16"/>
        <v>0</v>
      </c>
      <c r="BH51" s="68">
        <v>0</v>
      </c>
      <c r="BI51" s="443">
        <f t="shared" si="17"/>
        <v>0</v>
      </c>
      <c r="BJ51" s="463">
        <f t="shared" si="18"/>
        <v>0</v>
      </c>
    </row>
    <row r="52" spans="1:62" ht="15" hidden="1" thickBot="1" x14ac:dyDescent="0.25">
      <c r="A52" s="72" t="s">
        <v>134</v>
      </c>
      <c r="B52" s="204">
        <f>'[1]Oracle Detail'!B99</f>
        <v>0</v>
      </c>
      <c r="C52" s="153">
        <f>'[1]Oracle Detail'!G99</f>
        <v>0</v>
      </c>
      <c r="D52" s="203">
        <f>'[1]Oracle Detail'!H99</f>
        <v>0</v>
      </c>
      <c r="E52" s="81">
        <f t="shared" si="15"/>
        <v>0</v>
      </c>
      <c r="F52" s="453">
        <f>'[1]Oracle Detail'!J99</f>
        <v>0</v>
      </c>
      <c r="G52" s="443">
        <f>'[1]Oracle Detail'!K99</f>
        <v>0</v>
      </c>
      <c r="H52" s="442"/>
      <c r="I52" s="463">
        <f>'[1]Oracle Detail'!L99</f>
        <v>0</v>
      </c>
      <c r="J52" s="453">
        <f>'[1]Oracle Detail'!M99</f>
        <v>0</v>
      </c>
      <c r="K52" s="443">
        <f>'[1]Oracle Detail'!N99</f>
        <v>0</v>
      </c>
      <c r="L52" s="442"/>
      <c r="M52" s="463">
        <f>'[1]Oracle Detail'!P99</f>
        <v>0</v>
      </c>
      <c r="N52" s="453">
        <f>'[1]Oracle Detail'!Q99</f>
        <v>0</v>
      </c>
      <c r="O52" s="443">
        <f>'[1]Oracle Detail'!R99</f>
        <v>0</v>
      </c>
      <c r="P52" s="442"/>
      <c r="Q52" s="463">
        <f>'[1]Oracle Detail'!T99</f>
        <v>0</v>
      </c>
      <c r="R52" s="345"/>
      <c r="S52" s="453">
        <f>'[1]Oracle Detail'!V99</f>
        <v>0</v>
      </c>
      <c r="T52" s="443">
        <f>'[1]Oracle Detail'!W99</f>
        <v>0</v>
      </c>
      <c r="U52" s="442"/>
      <c r="V52" s="463">
        <f>'[1]Oracle Detail'!Y99</f>
        <v>0</v>
      </c>
      <c r="W52" s="453">
        <f>'[1]Oracle Detail'!Z99</f>
        <v>0</v>
      </c>
      <c r="X52" s="443">
        <f>'[1]Oracle Detail'!AA99</f>
        <v>0</v>
      </c>
      <c r="Y52" s="442"/>
      <c r="Z52" s="463">
        <f>'[1]Oracle Detail'!AC99</f>
        <v>0</v>
      </c>
      <c r="AA52" s="345"/>
      <c r="AB52" s="453">
        <f>'[1]Oracle Detail'!AE99</f>
        <v>0</v>
      </c>
      <c r="AC52" s="443">
        <f>'[1]Oracle Detail'!AF99</f>
        <v>0</v>
      </c>
      <c r="AD52" s="442"/>
      <c r="AE52" s="463">
        <f>'[1]Oracle Detail'!AH99</f>
        <v>0</v>
      </c>
      <c r="AF52" s="453">
        <f>'[1]Oracle Detail'!AI99</f>
        <v>0</v>
      </c>
      <c r="AG52" s="443">
        <f>'[1]Oracle Detail'!AJ99</f>
        <v>0</v>
      </c>
      <c r="AH52" s="442"/>
      <c r="AI52" s="463">
        <f>'[1]Oracle Detail'!AL99</f>
        <v>0</v>
      </c>
      <c r="AJ52" s="345"/>
      <c r="AK52" s="453">
        <f>'[1]Oracle Detail'!AM99</f>
        <v>0</v>
      </c>
      <c r="AL52" s="443">
        <f>'[1]Oracle Detail'!AN99</f>
        <v>0</v>
      </c>
      <c r="AM52" s="442"/>
      <c r="AN52" s="463">
        <f>'[1]Oracle Detail'!AP99</f>
        <v>0</v>
      </c>
      <c r="AO52" s="453">
        <f>'[1]Oracle Detail'!AQ99</f>
        <v>0</v>
      </c>
      <c r="AP52" s="443">
        <f>'[1]Oracle Detail'!AR99</f>
        <v>0</v>
      </c>
      <c r="AQ52" s="442"/>
      <c r="AR52" s="463">
        <f>'[1]Oracle Detail'!AT99</f>
        <v>0</v>
      </c>
      <c r="AS52" s="453">
        <f>'[1]Oracle Detail'!AU99</f>
        <v>0</v>
      </c>
      <c r="AT52" s="443">
        <f>'[1]Oracle Detail'!AV99</f>
        <v>0</v>
      </c>
      <c r="AU52" s="442"/>
      <c r="AV52" s="463">
        <f>'[1]Oracle Detail'!AX99</f>
        <v>0</v>
      </c>
      <c r="AW52" s="453">
        <f>'[1]Oracle Detail'!AY99</f>
        <v>0</v>
      </c>
      <c r="AX52" s="443">
        <f>'[1]Oracle Detail'!AZ99</f>
        <v>0</v>
      </c>
      <c r="AY52" s="442"/>
      <c r="AZ52" s="463">
        <f>'[1]Oracle Detail'!BB99</f>
        <v>0</v>
      </c>
      <c r="BA52" s="453">
        <f>'[1]Oracle Detail'!BC99</f>
        <v>0</v>
      </c>
      <c r="BB52" s="443">
        <f>'[1]Oracle Detail'!BD99</f>
        <v>0</v>
      </c>
      <c r="BC52" s="442"/>
      <c r="BD52" s="463">
        <f>'[1]Oracle Detail'!BF99</f>
        <v>0</v>
      </c>
      <c r="BE52" s="345">
        <v>0</v>
      </c>
      <c r="BF52" s="345">
        <v>0</v>
      </c>
      <c r="BG52" s="68">
        <f t="shared" si="16"/>
        <v>0</v>
      </c>
      <c r="BH52" s="68">
        <v>0</v>
      </c>
      <c r="BI52" s="443">
        <f t="shared" si="17"/>
        <v>0</v>
      </c>
      <c r="BJ52" s="463">
        <f t="shared" si="18"/>
        <v>0</v>
      </c>
    </row>
    <row r="53" spans="1:62" ht="15" hidden="1" thickBot="1" x14ac:dyDescent="0.25">
      <c r="A53" s="72" t="s">
        <v>135</v>
      </c>
      <c r="B53" s="204">
        <f>'[1]Oracle Detail'!B100</f>
        <v>0</v>
      </c>
      <c r="C53" s="153">
        <f>'[1]Oracle Detail'!G100</f>
        <v>0</v>
      </c>
      <c r="D53" s="203">
        <f>'[1]Oracle Detail'!H100</f>
        <v>0</v>
      </c>
      <c r="E53" s="81">
        <f t="shared" si="15"/>
        <v>0</v>
      </c>
      <c r="F53" s="453">
        <f>'[1]Oracle Detail'!J100</f>
        <v>0</v>
      </c>
      <c r="G53" s="443">
        <f>'[1]Oracle Detail'!K100</f>
        <v>0</v>
      </c>
      <c r="H53" s="442"/>
      <c r="I53" s="463">
        <f>'[1]Oracle Detail'!L100</f>
        <v>0</v>
      </c>
      <c r="J53" s="453">
        <f>'[1]Oracle Detail'!M100</f>
        <v>0</v>
      </c>
      <c r="K53" s="443">
        <f>'[1]Oracle Detail'!N100</f>
        <v>0</v>
      </c>
      <c r="L53" s="442"/>
      <c r="M53" s="463">
        <f>'[1]Oracle Detail'!P100</f>
        <v>0</v>
      </c>
      <c r="N53" s="453">
        <f>'[1]Oracle Detail'!Q100</f>
        <v>0</v>
      </c>
      <c r="O53" s="443">
        <f>'[1]Oracle Detail'!R100</f>
        <v>0</v>
      </c>
      <c r="P53" s="442"/>
      <c r="Q53" s="463">
        <f>'[1]Oracle Detail'!T100</f>
        <v>0</v>
      </c>
      <c r="R53" s="345"/>
      <c r="S53" s="453">
        <f>'[1]Oracle Detail'!V100</f>
        <v>0</v>
      </c>
      <c r="T53" s="443">
        <f>'[1]Oracle Detail'!W100</f>
        <v>0</v>
      </c>
      <c r="U53" s="442"/>
      <c r="V53" s="463">
        <f>'[1]Oracle Detail'!Y100</f>
        <v>0</v>
      </c>
      <c r="W53" s="453">
        <f>'[1]Oracle Detail'!Z100</f>
        <v>0</v>
      </c>
      <c r="X53" s="443">
        <f>'[1]Oracle Detail'!AA100</f>
        <v>0</v>
      </c>
      <c r="Y53" s="442"/>
      <c r="Z53" s="463">
        <f>'[1]Oracle Detail'!AC100</f>
        <v>0</v>
      </c>
      <c r="AA53" s="345"/>
      <c r="AB53" s="453">
        <f>'[1]Oracle Detail'!AE100</f>
        <v>0</v>
      </c>
      <c r="AC53" s="443">
        <f>'[1]Oracle Detail'!AF100</f>
        <v>0</v>
      </c>
      <c r="AD53" s="442"/>
      <c r="AE53" s="463">
        <f>'[1]Oracle Detail'!AH100</f>
        <v>0</v>
      </c>
      <c r="AF53" s="453">
        <f>'[1]Oracle Detail'!AI100</f>
        <v>0</v>
      </c>
      <c r="AG53" s="443">
        <f>'[1]Oracle Detail'!AJ100</f>
        <v>0</v>
      </c>
      <c r="AH53" s="442"/>
      <c r="AI53" s="463">
        <f>'[1]Oracle Detail'!AL100</f>
        <v>0</v>
      </c>
      <c r="AJ53" s="345"/>
      <c r="AK53" s="453">
        <f>'[1]Oracle Detail'!AM100</f>
        <v>0</v>
      </c>
      <c r="AL53" s="443">
        <f>'[1]Oracle Detail'!AN100</f>
        <v>0</v>
      </c>
      <c r="AM53" s="442"/>
      <c r="AN53" s="463">
        <f>'[1]Oracle Detail'!AP100</f>
        <v>0</v>
      </c>
      <c r="AO53" s="453">
        <f>'[1]Oracle Detail'!AQ100</f>
        <v>0</v>
      </c>
      <c r="AP53" s="443">
        <f>'[1]Oracle Detail'!AR100</f>
        <v>0</v>
      </c>
      <c r="AQ53" s="442"/>
      <c r="AR53" s="463">
        <f>'[1]Oracle Detail'!AT100</f>
        <v>0</v>
      </c>
      <c r="AS53" s="453">
        <f>'[1]Oracle Detail'!AU100</f>
        <v>0</v>
      </c>
      <c r="AT53" s="443">
        <f>'[1]Oracle Detail'!AV100</f>
        <v>0</v>
      </c>
      <c r="AU53" s="442"/>
      <c r="AV53" s="463">
        <f>'[1]Oracle Detail'!AX100</f>
        <v>0</v>
      </c>
      <c r="AW53" s="453">
        <f>'[1]Oracle Detail'!AY100</f>
        <v>0</v>
      </c>
      <c r="AX53" s="443">
        <f>'[1]Oracle Detail'!AZ100</f>
        <v>0</v>
      </c>
      <c r="AY53" s="442"/>
      <c r="AZ53" s="463">
        <f>'[1]Oracle Detail'!BB100</f>
        <v>0</v>
      </c>
      <c r="BA53" s="453">
        <f>'[1]Oracle Detail'!BC100</f>
        <v>0</v>
      </c>
      <c r="BB53" s="443">
        <f>'[1]Oracle Detail'!BD100</f>
        <v>0</v>
      </c>
      <c r="BC53" s="442"/>
      <c r="BD53" s="463">
        <f>'[1]Oracle Detail'!BF100</f>
        <v>0</v>
      </c>
      <c r="BE53" s="345">
        <v>0</v>
      </c>
      <c r="BF53" s="345">
        <v>0</v>
      </c>
      <c r="BG53" s="68">
        <f t="shared" si="16"/>
        <v>0</v>
      </c>
      <c r="BH53" s="68">
        <v>0</v>
      </c>
      <c r="BI53" s="443">
        <f t="shared" si="17"/>
        <v>0</v>
      </c>
      <c r="BJ53" s="463">
        <f t="shared" si="18"/>
        <v>0</v>
      </c>
    </row>
    <row r="54" spans="1:62" ht="15" hidden="1" thickBot="1" x14ac:dyDescent="0.25">
      <c r="A54" s="72" t="s">
        <v>136</v>
      </c>
      <c r="B54" s="204">
        <f>'[1]Oracle Detail'!B101</f>
        <v>0</v>
      </c>
      <c r="C54" s="153">
        <f>'[1]Oracle Detail'!G101</f>
        <v>0</v>
      </c>
      <c r="D54" s="203">
        <f>'[1]Oracle Detail'!H101</f>
        <v>0</v>
      </c>
      <c r="E54" s="81">
        <f t="shared" si="15"/>
        <v>0</v>
      </c>
      <c r="F54" s="453">
        <f>'[1]Oracle Detail'!J101</f>
        <v>0</v>
      </c>
      <c r="G54" s="443">
        <f>'[1]Oracle Detail'!K101</f>
        <v>0</v>
      </c>
      <c r="H54" s="442"/>
      <c r="I54" s="463">
        <f>'[1]Oracle Detail'!L101</f>
        <v>0</v>
      </c>
      <c r="J54" s="453">
        <f>'[1]Oracle Detail'!M101</f>
        <v>0</v>
      </c>
      <c r="K54" s="443">
        <f>'[1]Oracle Detail'!N101</f>
        <v>0</v>
      </c>
      <c r="L54" s="442"/>
      <c r="M54" s="463">
        <f>'[1]Oracle Detail'!P101</f>
        <v>0</v>
      </c>
      <c r="N54" s="453">
        <f>'[1]Oracle Detail'!Q101</f>
        <v>0</v>
      </c>
      <c r="O54" s="443">
        <f>'[1]Oracle Detail'!R101</f>
        <v>0</v>
      </c>
      <c r="P54" s="442"/>
      <c r="Q54" s="463">
        <f>'[1]Oracle Detail'!T101</f>
        <v>0</v>
      </c>
      <c r="R54" s="345"/>
      <c r="S54" s="453">
        <f>'[1]Oracle Detail'!V101</f>
        <v>0</v>
      </c>
      <c r="T54" s="443">
        <f>'[1]Oracle Detail'!W101</f>
        <v>0</v>
      </c>
      <c r="U54" s="442"/>
      <c r="V54" s="463">
        <f>'[1]Oracle Detail'!Y101</f>
        <v>0</v>
      </c>
      <c r="W54" s="453">
        <f>'[1]Oracle Detail'!Z101</f>
        <v>0</v>
      </c>
      <c r="X54" s="443">
        <f>'[1]Oracle Detail'!AA101</f>
        <v>0</v>
      </c>
      <c r="Y54" s="442"/>
      <c r="Z54" s="463">
        <f>'[1]Oracle Detail'!AC101</f>
        <v>0</v>
      </c>
      <c r="AA54" s="345"/>
      <c r="AB54" s="453">
        <f>'[1]Oracle Detail'!AE101</f>
        <v>0</v>
      </c>
      <c r="AC54" s="443">
        <f>'[1]Oracle Detail'!AF101</f>
        <v>0</v>
      </c>
      <c r="AD54" s="442"/>
      <c r="AE54" s="463">
        <f>'[1]Oracle Detail'!AH101</f>
        <v>0</v>
      </c>
      <c r="AF54" s="453">
        <f>'[1]Oracle Detail'!AI101</f>
        <v>0</v>
      </c>
      <c r="AG54" s="443">
        <f>'[1]Oracle Detail'!AJ101</f>
        <v>0</v>
      </c>
      <c r="AH54" s="442"/>
      <c r="AI54" s="463">
        <f>'[1]Oracle Detail'!AL101</f>
        <v>0</v>
      </c>
      <c r="AJ54" s="345"/>
      <c r="AK54" s="453">
        <f>'[1]Oracle Detail'!AM101</f>
        <v>0</v>
      </c>
      <c r="AL54" s="443">
        <f>'[1]Oracle Detail'!AN101</f>
        <v>0</v>
      </c>
      <c r="AM54" s="442"/>
      <c r="AN54" s="463">
        <f>'[1]Oracle Detail'!AP101</f>
        <v>0</v>
      </c>
      <c r="AO54" s="453">
        <f>'[1]Oracle Detail'!AQ101</f>
        <v>0</v>
      </c>
      <c r="AP54" s="443">
        <f>'[1]Oracle Detail'!AR101</f>
        <v>0</v>
      </c>
      <c r="AQ54" s="442"/>
      <c r="AR54" s="463">
        <f>'[1]Oracle Detail'!AT101</f>
        <v>0</v>
      </c>
      <c r="AS54" s="453">
        <f>'[1]Oracle Detail'!AU101</f>
        <v>0</v>
      </c>
      <c r="AT54" s="443">
        <f>'[1]Oracle Detail'!AV101</f>
        <v>0</v>
      </c>
      <c r="AU54" s="442"/>
      <c r="AV54" s="463">
        <f>'[1]Oracle Detail'!AX101</f>
        <v>0</v>
      </c>
      <c r="AW54" s="453">
        <f>'[1]Oracle Detail'!AY101</f>
        <v>0</v>
      </c>
      <c r="AX54" s="443">
        <f>'[1]Oracle Detail'!AZ101</f>
        <v>0</v>
      </c>
      <c r="AY54" s="442"/>
      <c r="AZ54" s="463">
        <f>'[1]Oracle Detail'!BB101</f>
        <v>0</v>
      </c>
      <c r="BA54" s="453">
        <f>'[1]Oracle Detail'!BC101</f>
        <v>0</v>
      </c>
      <c r="BB54" s="443">
        <f>'[1]Oracle Detail'!BD101</f>
        <v>0</v>
      </c>
      <c r="BC54" s="442"/>
      <c r="BD54" s="463">
        <f>'[1]Oracle Detail'!BF101</f>
        <v>0</v>
      </c>
      <c r="BE54" s="345">
        <v>0</v>
      </c>
      <c r="BF54" s="345">
        <v>0</v>
      </c>
      <c r="BG54" s="68">
        <f t="shared" si="16"/>
        <v>0</v>
      </c>
      <c r="BH54" s="68">
        <v>0</v>
      </c>
      <c r="BI54" s="443">
        <f t="shared" si="17"/>
        <v>0</v>
      </c>
      <c r="BJ54" s="463">
        <f t="shared" si="18"/>
        <v>0</v>
      </c>
    </row>
    <row r="55" spans="1:62" ht="15" hidden="1" thickBot="1" x14ac:dyDescent="0.25">
      <c r="A55" s="72" t="s">
        <v>137</v>
      </c>
      <c r="B55" s="204">
        <f>'[1]Oracle Detail'!B102</f>
        <v>0</v>
      </c>
      <c r="C55" s="153">
        <f>'[1]Oracle Detail'!G102</f>
        <v>0</v>
      </c>
      <c r="D55" s="203">
        <f>'[1]Oracle Detail'!H102</f>
        <v>0</v>
      </c>
      <c r="E55" s="81">
        <f t="shared" si="15"/>
        <v>0</v>
      </c>
      <c r="F55" s="453">
        <f>'[1]Oracle Detail'!J102</f>
        <v>0</v>
      </c>
      <c r="G55" s="443">
        <f>'[1]Oracle Detail'!K102</f>
        <v>0</v>
      </c>
      <c r="H55" s="442"/>
      <c r="I55" s="463">
        <f>'[1]Oracle Detail'!L102</f>
        <v>0</v>
      </c>
      <c r="J55" s="453">
        <f>'[1]Oracle Detail'!M102</f>
        <v>0</v>
      </c>
      <c r="K55" s="443">
        <f>'[1]Oracle Detail'!N102</f>
        <v>0</v>
      </c>
      <c r="L55" s="442"/>
      <c r="M55" s="463">
        <f>'[1]Oracle Detail'!P102</f>
        <v>0</v>
      </c>
      <c r="N55" s="453">
        <f>'[1]Oracle Detail'!Q102</f>
        <v>0</v>
      </c>
      <c r="O55" s="443">
        <f>'[1]Oracle Detail'!R102</f>
        <v>0</v>
      </c>
      <c r="P55" s="442"/>
      <c r="Q55" s="463">
        <f>'[1]Oracle Detail'!T102</f>
        <v>0</v>
      </c>
      <c r="R55" s="345"/>
      <c r="S55" s="453">
        <f>'[1]Oracle Detail'!V102</f>
        <v>0</v>
      </c>
      <c r="T55" s="443">
        <f>'[1]Oracle Detail'!W102</f>
        <v>0</v>
      </c>
      <c r="U55" s="442"/>
      <c r="V55" s="463">
        <f>'[1]Oracle Detail'!Y102</f>
        <v>0</v>
      </c>
      <c r="W55" s="453">
        <f>'[1]Oracle Detail'!Z102</f>
        <v>0</v>
      </c>
      <c r="X55" s="443">
        <f>'[1]Oracle Detail'!AA102</f>
        <v>0</v>
      </c>
      <c r="Y55" s="442"/>
      <c r="Z55" s="463">
        <f>'[1]Oracle Detail'!AC102</f>
        <v>0</v>
      </c>
      <c r="AA55" s="345"/>
      <c r="AB55" s="453">
        <f>'[1]Oracle Detail'!AE102</f>
        <v>0</v>
      </c>
      <c r="AC55" s="443">
        <f>'[1]Oracle Detail'!AF102</f>
        <v>0</v>
      </c>
      <c r="AD55" s="442"/>
      <c r="AE55" s="463">
        <f>'[1]Oracle Detail'!AH102</f>
        <v>0</v>
      </c>
      <c r="AF55" s="453">
        <f>'[1]Oracle Detail'!AI102</f>
        <v>0</v>
      </c>
      <c r="AG55" s="443">
        <f>'[1]Oracle Detail'!AJ102</f>
        <v>0</v>
      </c>
      <c r="AH55" s="442"/>
      <c r="AI55" s="463">
        <f>'[1]Oracle Detail'!AL102</f>
        <v>0</v>
      </c>
      <c r="AJ55" s="345"/>
      <c r="AK55" s="453">
        <f>'[1]Oracle Detail'!AM102</f>
        <v>0</v>
      </c>
      <c r="AL55" s="443">
        <f>'[1]Oracle Detail'!AN102</f>
        <v>0</v>
      </c>
      <c r="AM55" s="442"/>
      <c r="AN55" s="463">
        <f>'[1]Oracle Detail'!AP102</f>
        <v>0</v>
      </c>
      <c r="AO55" s="453">
        <f>'[1]Oracle Detail'!AQ102</f>
        <v>0</v>
      </c>
      <c r="AP55" s="443">
        <f>'[1]Oracle Detail'!AR102</f>
        <v>0</v>
      </c>
      <c r="AQ55" s="442"/>
      <c r="AR55" s="463">
        <f>'[1]Oracle Detail'!AT102</f>
        <v>0</v>
      </c>
      <c r="AS55" s="453">
        <f>'[1]Oracle Detail'!AU102</f>
        <v>0</v>
      </c>
      <c r="AT55" s="443">
        <f>'[1]Oracle Detail'!AV102</f>
        <v>0</v>
      </c>
      <c r="AU55" s="442"/>
      <c r="AV55" s="463">
        <f>'[1]Oracle Detail'!AX102</f>
        <v>0</v>
      </c>
      <c r="AW55" s="453">
        <f>'[1]Oracle Detail'!AY102</f>
        <v>0</v>
      </c>
      <c r="AX55" s="443">
        <f>'[1]Oracle Detail'!AZ102</f>
        <v>0</v>
      </c>
      <c r="AY55" s="442"/>
      <c r="AZ55" s="463">
        <f>'[1]Oracle Detail'!BB102</f>
        <v>0</v>
      </c>
      <c r="BA55" s="453">
        <f>'[1]Oracle Detail'!BC102</f>
        <v>0</v>
      </c>
      <c r="BB55" s="443">
        <f>'[1]Oracle Detail'!BD102</f>
        <v>0</v>
      </c>
      <c r="BC55" s="442"/>
      <c r="BD55" s="463">
        <f>'[1]Oracle Detail'!BF102</f>
        <v>0</v>
      </c>
      <c r="BE55" s="345">
        <v>0</v>
      </c>
      <c r="BF55" s="345">
        <v>0</v>
      </c>
      <c r="BG55" s="68">
        <f t="shared" si="16"/>
        <v>0</v>
      </c>
      <c r="BH55" s="68">
        <v>0</v>
      </c>
      <c r="BI55" s="443">
        <f t="shared" si="17"/>
        <v>0</v>
      </c>
      <c r="BJ55" s="463">
        <f t="shared" si="18"/>
        <v>0</v>
      </c>
    </row>
    <row r="56" spans="1:62" ht="15" hidden="1" thickBot="1" x14ac:dyDescent="0.25">
      <c r="A56" s="72" t="s">
        <v>138</v>
      </c>
      <c r="B56" s="204">
        <f>'[1]Oracle Detail'!B103</f>
        <v>0</v>
      </c>
      <c r="C56" s="153">
        <f>'[1]Oracle Detail'!G103</f>
        <v>0</v>
      </c>
      <c r="D56" s="203">
        <f>'[1]Oracle Detail'!H103</f>
        <v>0</v>
      </c>
      <c r="E56" s="81">
        <f t="shared" si="15"/>
        <v>0</v>
      </c>
      <c r="F56" s="453">
        <f>'[1]Oracle Detail'!J103</f>
        <v>0</v>
      </c>
      <c r="G56" s="443">
        <f>'[1]Oracle Detail'!K103</f>
        <v>0</v>
      </c>
      <c r="H56" s="442"/>
      <c r="I56" s="463">
        <f>'[1]Oracle Detail'!L103</f>
        <v>0</v>
      </c>
      <c r="J56" s="453">
        <f>'[1]Oracle Detail'!M103</f>
        <v>0</v>
      </c>
      <c r="K56" s="443">
        <f>'[1]Oracle Detail'!N103</f>
        <v>0</v>
      </c>
      <c r="L56" s="442"/>
      <c r="M56" s="463">
        <f>'[1]Oracle Detail'!P103</f>
        <v>0</v>
      </c>
      <c r="N56" s="453">
        <f>'[1]Oracle Detail'!Q103</f>
        <v>0</v>
      </c>
      <c r="O56" s="443">
        <f>'[1]Oracle Detail'!R103</f>
        <v>0</v>
      </c>
      <c r="P56" s="442"/>
      <c r="Q56" s="463">
        <f>'[1]Oracle Detail'!T103</f>
        <v>0</v>
      </c>
      <c r="R56" s="345"/>
      <c r="S56" s="453">
        <f>'[1]Oracle Detail'!V103</f>
        <v>0</v>
      </c>
      <c r="T56" s="443">
        <f>'[1]Oracle Detail'!W103</f>
        <v>0</v>
      </c>
      <c r="U56" s="442"/>
      <c r="V56" s="463">
        <f>'[1]Oracle Detail'!Y103</f>
        <v>0</v>
      </c>
      <c r="W56" s="453">
        <f>'[1]Oracle Detail'!Z103</f>
        <v>0</v>
      </c>
      <c r="X56" s="443">
        <f>'[1]Oracle Detail'!AA103</f>
        <v>0</v>
      </c>
      <c r="Y56" s="442"/>
      <c r="Z56" s="463">
        <f>'[1]Oracle Detail'!AC103</f>
        <v>0</v>
      </c>
      <c r="AA56" s="345"/>
      <c r="AB56" s="453">
        <f>'[1]Oracle Detail'!AE103</f>
        <v>0</v>
      </c>
      <c r="AC56" s="443">
        <f>'[1]Oracle Detail'!AF103</f>
        <v>0</v>
      </c>
      <c r="AD56" s="442"/>
      <c r="AE56" s="463">
        <f>'[1]Oracle Detail'!AH103</f>
        <v>0</v>
      </c>
      <c r="AF56" s="453">
        <f>'[1]Oracle Detail'!AI103</f>
        <v>0</v>
      </c>
      <c r="AG56" s="443">
        <f>'[1]Oracle Detail'!AJ103</f>
        <v>0</v>
      </c>
      <c r="AH56" s="442"/>
      <c r="AI56" s="463">
        <f>'[1]Oracle Detail'!AL103</f>
        <v>0</v>
      </c>
      <c r="AJ56" s="345"/>
      <c r="AK56" s="453">
        <f>'[1]Oracle Detail'!AM103</f>
        <v>0</v>
      </c>
      <c r="AL56" s="443">
        <f>'[1]Oracle Detail'!AN103</f>
        <v>0</v>
      </c>
      <c r="AM56" s="442"/>
      <c r="AN56" s="463">
        <f>'[1]Oracle Detail'!AP103</f>
        <v>0</v>
      </c>
      <c r="AO56" s="453">
        <f>'[1]Oracle Detail'!AQ103</f>
        <v>0</v>
      </c>
      <c r="AP56" s="443">
        <f>'[1]Oracle Detail'!AR103</f>
        <v>0</v>
      </c>
      <c r="AQ56" s="442"/>
      <c r="AR56" s="463">
        <f>'[1]Oracle Detail'!AT103</f>
        <v>0</v>
      </c>
      <c r="AS56" s="453">
        <f>'[1]Oracle Detail'!AU103</f>
        <v>0</v>
      </c>
      <c r="AT56" s="443">
        <f>'[1]Oracle Detail'!AV103</f>
        <v>0</v>
      </c>
      <c r="AU56" s="442"/>
      <c r="AV56" s="463">
        <f>'[1]Oracle Detail'!AX103</f>
        <v>0</v>
      </c>
      <c r="AW56" s="453">
        <f>'[1]Oracle Detail'!AY103</f>
        <v>0</v>
      </c>
      <c r="AX56" s="443">
        <f>'[1]Oracle Detail'!AZ103</f>
        <v>0</v>
      </c>
      <c r="AY56" s="442"/>
      <c r="AZ56" s="463">
        <f>'[1]Oracle Detail'!BB103</f>
        <v>0</v>
      </c>
      <c r="BA56" s="453">
        <f>'[1]Oracle Detail'!BC103</f>
        <v>0</v>
      </c>
      <c r="BB56" s="443">
        <f>'[1]Oracle Detail'!BD103</f>
        <v>0</v>
      </c>
      <c r="BC56" s="442"/>
      <c r="BD56" s="463">
        <f>'[1]Oracle Detail'!BF103</f>
        <v>0</v>
      </c>
      <c r="BE56" s="345">
        <v>0</v>
      </c>
      <c r="BF56" s="345">
        <v>0</v>
      </c>
      <c r="BG56" s="68">
        <f t="shared" si="16"/>
        <v>0</v>
      </c>
      <c r="BH56" s="68">
        <v>0</v>
      </c>
      <c r="BI56" s="443">
        <f t="shared" si="17"/>
        <v>0</v>
      </c>
      <c r="BJ56" s="463">
        <f t="shared" si="18"/>
        <v>0</v>
      </c>
    </row>
    <row r="57" spans="1:62" ht="15" hidden="1" thickBot="1" x14ac:dyDescent="0.25">
      <c r="A57" s="72" t="s">
        <v>139</v>
      </c>
      <c r="B57" s="204">
        <f>'[1]Oracle Detail'!B104</f>
        <v>0</v>
      </c>
      <c r="C57" s="153">
        <f>'[1]Oracle Detail'!G104</f>
        <v>0</v>
      </c>
      <c r="D57" s="203">
        <f>'[1]Oracle Detail'!H104</f>
        <v>0</v>
      </c>
      <c r="E57" s="81">
        <f t="shared" si="15"/>
        <v>0</v>
      </c>
      <c r="F57" s="453">
        <f>'[1]Oracle Detail'!J104</f>
        <v>0</v>
      </c>
      <c r="G57" s="443">
        <f>'[1]Oracle Detail'!K104</f>
        <v>0</v>
      </c>
      <c r="H57" s="442"/>
      <c r="I57" s="463">
        <f>'[1]Oracle Detail'!L104</f>
        <v>0</v>
      </c>
      <c r="J57" s="453">
        <f>'[1]Oracle Detail'!M104</f>
        <v>0</v>
      </c>
      <c r="K57" s="443">
        <f>'[1]Oracle Detail'!N104</f>
        <v>0</v>
      </c>
      <c r="L57" s="442"/>
      <c r="M57" s="463">
        <f>'[1]Oracle Detail'!P104</f>
        <v>0</v>
      </c>
      <c r="N57" s="453">
        <f>'[1]Oracle Detail'!Q104</f>
        <v>0</v>
      </c>
      <c r="O57" s="443">
        <f>'[1]Oracle Detail'!R104</f>
        <v>0</v>
      </c>
      <c r="P57" s="442"/>
      <c r="Q57" s="463">
        <f>'[1]Oracle Detail'!T104</f>
        <v>0</v>
      </c>
      <c r="R57" s="345"/>
      <c r="S57" s="453">
        <f>'[1]Oracle Detail'!V104</f>
        <v>0</v>
      </c>
      <c r="T57" s="443">
        <f>'[1]Oracle Detail'!W104</f>
        <v>0</v>
      </c>
      <c r="U57" s="442"/>
      <c r="V57" s="463">
        <f>'[1]Oracle Detail'!Y104</f>
        <v>0</v>
      </c>
      <c r="W57" s="453">
        <f>'[1]Oracle Detail'!Z104</f>
        <v>0</v>
      </c>
      <c r="X57" s="443">
        <f>'[1]Oracle Detail'!AA104</f>
        <v>0</v>
      </c>
      <c r="Y57" s="442"/>
      <c r="Z57" s="463">
        <f>'[1]Oracle Detail'!AC104</f>
        <v>0</v>
      </c>
      <c r="AA57" s="345"/>
      <c r="AB57" s="453">
        <f>'[1]Oracle Detail'!AE104</f>
        <v>0</v>
      </c>
      <c r="AC57" s="443">
        <f>'[1]Oracle Detail'!AF104</f>
        <v>0</v>
      </c>
      <c r="AD57" s="442"/>
      <c r="AE57" s="463">
        <f>'[1]Oracle Detail'!AH104</f>
        <v>0</v>
      </c>
      <c r="AF57" s="453">
        <f>'[1]Oracle Detail'!AI104</f>
        <v>0</v>
      </c>
      <c r="AG57" s="443">
        <f>'[1]Oracle Detail'!AJ104</f>
        <v>0</v>
      </c>
      <c r="AH57" s="442"/>
      <c r="AI57" s="463">
        <f>'[1]Oracle Detail'!AL104</f>
        <v>0</v>
      </c>
      <c r="AJ57" s="345"/>
      <c r="AK57" s="453">
        <f>'[1]Oracle Detail'!AM104</f>
        <v>0</v>
      </c>
      <c r="AL57" s="443">
        <f>'[1]Oracle Detail'!AN104</f>
        <v>0</v>
      </c>
      <c r="AM57" s="442"/>
      <c r="AN57" s="463">
        <f>'[1]Oracle Detail'!AP104</f>
        <v>0</v>
      </c>
      <c r="AO57" s="453">
        <f>'[1]Oracle Detail'!AQ104</f>
        <v>0</v>
      </c>
      <c r="AP57" s="443">
        <f>'[1]Oracle Detail'!AR104</f>
        <v>0</v>
      </c>
      <c r="AQ57" s="442"/>
      <c r="AR57" s="463">
        <f>'[1]Oracle Detail'!AT104</f>
        <v>0</v>
      </c>
      <c r="AS57" s="453">
        <f>'[1]Oracle Detail'!AU104</f>
        <v>0</v>
      </c>
      <c r="AT57" s="443">
        <f>'[1]Oracle Detail'!AV104</f>
        <v>0</v>
      </c>
      <c r="AU57" s="442"/>
      <c r="AV57" s="463">
        <f>'[1]Oracle Detail'!AX104</f>
        <v>0</v>
      </c>
      <c r="AW57" s="453">
        <f>'[1]Oracle Detail'!AY104</f>
        <v>0</v>
      </c>
      <c r="AX57" s="443">
        <f>'[1]Oracle Detail'!AZ104</f>
        <v>0</v>
      </c>
      <c r="AY57" s="442"/>
      <c r="AZ57" s="463">
        <f>'[1]Oracle Detail'!BB104</f>
        <v>0</v>
      </c>
      <c r="BA57" s="453">
        <f>'[1]Oracle Detail'!BC104</f>
        <v>0</v>
      </c>
      <c r="BB57" s="443">
        <f>'[1]Oracle Detail'!BD104</f>
        <v>0</v>
      </c>
      <c r="BC57" s="442"/>
      <c r="BD57" s="463">
        <f>'[1]Oracle Detail'!BF104</f>
        <v>0</v>
      </c>
      <c r="BE57" s="345">
        <v>0</v>
      </c>
      <c r="BF57" s="345">
        <v>0</v>
      </c>
      <c r="BG57" s="68">
        <f t="shared" si="16"/>
        <v>0</v>
      </c>
      <c r="BH57" s="68">
        <v>0</v>
      </c>
      <c r="BI57" s="443">
        <f t="shared" si="17"/>
        <v>0</v>
      </c>
      <c r="BJ57" s="463">
        <f t="shared" si="18"/>
        <v>0</v>
      </c>
    </row>
    <row r="58" spans="1:62" ht="15" hidden="1" thickBot="1" x14ac:dyDescent="0.25">
      <c r="A58" s="72" t="s">
        <v>125</v>
      </c>
      <c r="B58" s="204">
        <f>'[1]Oracle Detail'!B105</f>
        <v>0</v>
      </c>
      <c r="C58" s="153">
        <f>'[1]Oracle Detail'!G105</f>
        <v>0</v>
      </c>
      <c r="D58" s="203">
        <f>'[1]Oracle Detail'!H105</f>
        <v>0</v>
      </c>
      <c r="E58" s="81">
        <f t="shared" si="15"/>
        <v>0</v>
      </c>
      <c r="F58" s="453">
        <v>0</v>
      </c>
      <c r="G58" s="443">
        <v>0</v>
      </c>
      <c r="H58" s="442"/>
      <c r="I58" s="463">
        <v>0</v>
      </c>
      <c r="J58" s="453">
        <v>0</v>
      </c>
      <c r="K58" s="443">
        <v>0</v>
      </c>
      <c r="L58" s="442"/>
      <c r="M58" s="463">
        <v>0</v>
      </c>
      <c r="N58" s="453">
        <v>0</v>
      </c>
      <c r="O58" s="443">
        <v>0</v>
      </c>
      <c r="P58" s="442"/>
      <c r="Q58" s="463">
        <v>0</v>
      </c>
      <c r="R58" s="345"/>
      <c r="S58" s="453">
        <f>$C58/4</f>
        <v>0</v>
      </c>
      <c r="T58" s="443">
        <v>0</v>
      </c>
      <c r="U58" s="442"/>
      <c r="V58" s="463">
        <v>0</v>
      </c>
      <c r="W58" s="453">
        <v>0</v>
      </c>
      <c r="X58" s="443">
        <v>0</v>
      </c>
      <c r="Y58" s="442"/>
      <c r="Z58" s="463">
        <v>0</v>
      </c>
      <c r="AA58" s="345"/>
      <c r="AB58" s="453">
        <v>0</v>
      </c>
      <c r="AC58" s="443">
        <v>0</v>
      </c>
      <c r="AD58" s="442"/>
      <c r="AE58" s="463">
        <v>0</v>
      </c>
      <c r="AF58" s="453">
        <f>$C58/4</f>
        <v>0</v>
      </c>
      <c r="AG58" s="443">
        <v>0</v>
      </c>
      <c r="AH58" s="442"/>
      <c r="AI58" s="463">
        <v>0</v>
      </c>
      <c r="AJ58" s="345"/>
      <c r="AK58" s="453">
        <v>0</v>
      </c>
      <c r="AL58" s="443">
        <v>0</v>
      </c>
      <c r="AM58" s="442"/>
      <c r="AN58" s="463">
        <v>0</v>
      </c>
      <c r="AO58" s="453">
        <v>0</v>
      </c>
      <c r="AP58" s="443">
        <v>0</v>
      </c>
      <c r="AQ58" s="442"/>
      <c r="AR58" s="463">
        <v>0</v>
      </c>
      <c r="AS58" s="453">
        <f>$C58/4</f>
        <v>0</v>
      </c>
      <c r="AT58" s="443">
        <v>0</v>
      </c>
      <c r="AU58" s="442"/>
      <c r="AV58" s="463">
        <v>0</v>
      </c>
      <c r="AW58" s="453">
        <v>0</v>
      </c>
      <c r="AX58" s="443">
        <v>0</v>
      </c>
      <c r="AY58" s="442"/>
      <c r="AZ58" s="463">
        <v>0</v>
      </c>
      <c r="BA58" s="453">
        <f>$C58/4</f>
        <v>0</v>
      </c>
      <c r="BB58" s="443">
        <v>0</v>
      </c>
      <c r="BC58" s="442"/>
      <c r="BD58" s="463">
        <v>0</v>
      </c>
      <c r="BE58" s="345">
        <v>0</v>
      </c>
      <c r="BF58" s="345">
        <v>0</v>
      </c>
      <c r="BG58" s="68">
        <f t="shared" si="16"/>
        <v>0</v>
      </c>
      <c r="BH58" s="68">
        <v>0</v>
      </c>
      <c r="BI58" s="443">
        <f t="shared" si="17"/>
        <v>0</v>
      </c>
      <c r="BJ58" s="463">
        <f t="shared" si="18"/>
        <v>0</v>
      </c>
    </row>
    <row r="59" spans="1:62" ht="16.5" thickTop="1" thickBot="1" x14ac:dyDescent="0.3">
      <c r="A59" s="66" t="s">
        <v>37</v>
      </c>
      <c r="B59" s="202"/>
      <c r="C59" s="201">
        <f>SUM(C11,C40,C44,C46)</f>
        <v>1469309.5824417605</v>
      </c>
      <c r="D59" s="201">
        <f>SUM(D11,D40,D44,D46)</f>
        <v>405463</v>
      </c>
      <c r="E59" s="201">
        <f>SUM(E11,E40,E44,E46)</f>
        <v>1874772.5824417605</v>
      </c>
      <c r="F59" s="462">
        <f>SUM(F11,F40,F44,F46,F38)</f>
        <v>44165.81</v>
      </c>
      <c r="G59" s="461">
        <f>SUM(G11,G40,G44,G46,G38)</f>
        <v>17097.05</v>
      </c>
      <c r="H59" s="460" t="e">
        <f>SUM(H12,#REF!,H44,H46)</f>
        <v>#REF!</v>
      </c>
      <c r="I59" s="459">
        <f>SUM(I11,I40,I44,I46,I38)</f>
        <v>17097.05</v>
      </c>
      <c r="J59" s="462">
        <f>SUM(J11,J40,J44,J46,J38)</f>
        <v>394048.76374999998</v>
      </c>
      <c r="K59" s="461">
        <f>SUM(K11,K40,K44,K46,K38)</f>
        <v>24821.059999999998</v>
      </c>
      <c r="L59" s="460" t="e">
        <f>SUM(L12,#REF!,L44,L46)</f>
        <v>#REF!</v>
      </c>
      <c r="M59" s="459">
        <f>SUM(M11,M40,M44,M46,M38)</f>
        <v>1217.22</v>
      </c>
      <c r="N59" s="462">
        <f>SUM(N11,N40,N44,N46,N38)</f>
        <v>33788.58</v>
      </c>
      <c r="O59" s="461">
        <f>SUM(O11,O40,O44,O46,O38)</f>
        <v>20602.240000000002</v>
      </c>
      <c r="P59" s="460" t="e">
        <f>SUM(P12,#REF!,P44,P46)</f>
        <v>#REF!</v>
      </c>
      <c r="Q59" s="459">
        <f>SUM(Q11,Q40,Q44,Q46,Q38)</f>
        <v>23603.84</v>
      </c>
      <c r="R59" s="340">
        <f>SUM(R11,R40,R44,R46)</f>
        <v>-409482.80375000002</v>
      </c>
      <c r="S59" s="462">
        <f>SUM(S11,S40,S44,S46,S38)</f>
        <v>714227.10644043994</v>
      </c>
      <c r="T59" s="461">
        <f>SUM(T11,T40,T44,T46,T38)</f>
        <v>724762.52</v>
      </c>
      <c r="U59" s="460" t="e">
        <f>SUM(U12,#REF!,U44,U46)</f>
        <v>#REF!</v>
      </c>
      <c r="V59" s="459">
        <f>SUM(V11,V40,V44,V46,V38)</f>
        <v>20602.240000000002</v>
      </c>
      <c r="W59" s="462">
        <f>SUM(W11,W40,W44,W46,W38)</f>
        <v>72151.865000000005</v>
      </c>
      <c r="X59" s="461">
        <f>SUM(X11,X40,X44,X46,X38)</f>
        <v>35794.559999999998</v>
      </c>
      <c r="Y59" s="460" t="e">
        <f>SUM(Y12,#REF!,Y44,Y46)</f>
        <v>#REF!</v>
      </c>
      <c r="Z59" s="459">
        <f>SUM(Z11,Z40,Z44,Z46,Z38)</f>
        <v>408364.33</v>
      </c>
      <c r="AA59" s="340">
        <f>SUM(AA11,AA40,AA44,AA46,AA38)</f>
        <v>-25821.891440440089</v>
      </c>
      <c r="AB59" s="462">
        <f>SUM(AB11,AB40,AB44,AB46,AB38)</f>
        <v>33788.58</v>
      </c>
      <c r="AC59" s="461">
        <f>SUM(AC11,AC40,AC44,AC46,AC38)</f>
        <v>8502.33</v>
      </c>
      <c r="AD59" s="460" t="e">
        <f>SUM(AD12,#REF!,AD44,AD46)</f>
        <v>#REF!</v>
      </c>
      <c r="AE59" s="459">
        <f>SUM(AE11,AE40,AE44,AE46,AE38)</f>
        <v>360695.08000000007</v>
      </c>
      <c r="AF59" s="462">
        <f>SUM(AF11,AF40,AF44,AF46,AF38)</f>
        <v>380106.38435710676</v>
      </c>
      <c r="AG59" s="461">
        <f>SUM(AG11,AG40,AG44,AG46,AG38)</f>
        <v>331407.46000000002</v>
      </c>
      <c r="AH59" s="460" t="e">
        <f>SUM(AH12,#REF!,AH44,AH46)</f>
        <v>#REF!</v>
      </c>
      <c r="AI59" s="459">
        <f>SUM(AI11,AI40,AI44,AI46,AI38)</f>
        <v>18571.22</v>
      </c>
      <c r="AJ59" s="340">
        <f>SUM(AJ11,AJ40,AJ44,AJ46,AJ38)</f>
        <v>-73985.174357106705</v>
      </c>
      <c r="AK59" s="462">
        <f>SUM(AK11,AK40,AK44,AK46,AK38)</f>
        <v>69530.346666666665</v>
      </c>
      <c r="AL59" s="461">
        <f>SUM(AL11,AL40,AL44,AL46,AL38)</f>
        <v>0</v>
      </c>
      <c r="AM59" s="460" t="e">
        <f>SUM(AM12,#REF!,AM44,AM46)</f>
        <v>#REF!</v>
      </c>
      <c r="AN59" s="459">
        <f>SUM(AN11,AN40,AN44,AN46,AN38)</f>
        <v>0</v>
      </c>
      <c r="AO59" s="462">
        <f>SUM(AO11,AO40,AO44,AO46,AO38)</f>
        <v>27835.916666666668</v>
      </c>
      <c r="AP59" s="461">
        <f>SUM(AP11,AP40,AP44,AP46,AP38)</f>
        <v>0</v>
      </c>
      <c r="AQ59" s="460" t="e">
        <f>SUM(AQ12,#REF!,AQ44,AQ46)</f>
        <v>#REF!</v>
      </c>
      <c r="AR59" s="459">
        <f>SUM(AR11,AR40,AR44,AR46,AR38)</f>
        <v>0</v>
      </c>
      <c r="AS59" s="462">
        <f>SUM(AS11,AS40,AS44,AS46,AS38)</f>
        <v>380106.38435710676</v>
      </c>
      <c r="AT59" s="461">
        <f>SUM(AT11,AT40,AT44,AT46,AT38)</f>
        <v>0</v>
      </c>
      <c r="AU59" s="460" t="e">
        <f>SUM(AU12,#REF!,AU44,AU46)</f>
        <v>#REF!</v>
      </c>
      <c r="AV59" s="459">
        <f>SUM(AV11,AV40,AV44,AV46,AV38)</f>
        <v>0</v>
      </c>
      <c r="AW59" s="462">
        <f>SUM(AW11,AW40,AW44,AW46,AW38)</f>
        <v>41501.816666666666</v>
      </c>
      <c r="AX59" s="461">
        <f>SUM(AX11,AX40,AX44,AX46,AX38)</f>
        <v>0</v>
      </c>
      <c r="AY59" s="460" t="e">
        <f>SUM(AY12,#REF!,AY44,AY46)</f>
        <v>#REF!</v>
      </c>
      <c r="AZ59" s="459">
        <f>SUM(AZ11,AZ40,AZ44,AZ46,AZ38)</f>
        <v>0</v>
      </c>
      <c r="BA59" s="462">
        <f>SUM(BA11,BA40,BA44,BA46,BA38)</f>
        <v>380106.38435710676</v>
      </c>
      <c r="BB59" s="461">
        <f>SUM(BB11,BB40,BB44,BB46,BB38)</f>
        <v>0</v>
      </c>
      <c r="BC59" s="460" t="e">
        <f>SUM(BC12,#REF!,BC44,BC46)</f>
        <v>#REF!</v>
      </c>
      <c r="BD59" s="459">
        <f>SUM(BD11,BD40,BD44,BD46,BD38)</f>
        <v>0</v>
      </c>
      <c r="BE59" s="458">
        <f>SUM(BE11,BE40,BE44)</f>
        <v>0</v>
      </c>
      <c r="BF59" s="457">
        <f>SUM(BF11,BF40,BF44)</f>
        <v>0</v>
      </c>
      <c r="BG59" s="456">
        <f>SUM(BG12,BG40,BG44,BG46,BG38)</f>
        <v>2062068.0687142131</v>
      </c>
      <c r="BH59" s="456">
        <f>SUM(BH12,BH44,BH40,BH38)</f>
        <v>1162987.2199999997</v>
      </c>
      <c r="BI59" s="455">
        <f>SUM(BI12,BI44,BI40,BI38)</f>
        <v>1162987.2199999997</v>
      </c>
      <c r="BJ59" s="454">
        <f>SUM(BJ12,BJ44,BJ40,BJ38)</f>
        <v>850150.98</v>
      </c>
    </row>
    <row r="60" spans="1:62" ht="15" thickBot="1" x14ac:dyDescent="0.25">
      <c r="A60" s="439" t="s">
        <v>88</v>
      </c>
      <c r="B60" s="450"/>
      <c r="C60" s="449"/>
      <c r="D60" s="448"/>
      <c r="E60" s="447"/>
      <c r="F60" s="453">
        <f>F59</f>
        <v>44165.81</v>
      </c>
      <c r="G60" s="451"/>
      <c r="H60" s="446"/>
      <c r="I60" s="441"/>
      <c r="J60" s="452">
        <f>F60+J59</f>
        <v>438214.57374999998</v>
      </c>
      <c r="K60" s="451"/>
      <c r="L60" s="446"/>
      <c r="M60" s="441"/>
      <c r="N60" s="452">
        <f>J60+N59</f>
        <v>472003.15375</v>
      </c>
      <c r="O60" s="451"/>
      <c r="P60" s="446"/>
      <c r="Q60" s="441"/>
      <c r="R60" s="347">
        <f>N60+R59</f>
        <v>62520.349999999977</v>
      </c>
      <c r="S60" s="452">
        <f>R60+S59</f>
        <v>776747.45644043991</v>
      </c>
      <c r="T60" s="451"/>
      <c r="U60" s="446"/>
      <c r="V60" s="446"/>
      <c r="W60" s="452">
        <f>S60+W59</f>
        <v>848899.3214404399</v>
      </c>
      <c r="X60" s="451"/>
      <c r="Y60" s="446"/>
      <c r="Z60" s="441"/>
      <c r="AA60" s="347">
        <f>W60+AA59</f>
        <v>823077.42999999982</v>
      </c>
      <c r="AB60" s="452">
        <f>AA60+AB59</f>
        <v>856866.00999999978</v>
      </c>
      <c r="AC60" s="451"/>
      <c r="AD60" s="446"/>
      <c r="AE60" s="441"/>
      <c r="AF60" s="452">
        <f>AB60+AF59</f>
        <v>1236972.3943571066</v>
      </c>
      <c r="AG60" s="451"/>
      <c r="AH60" s="446"/>
      <c r="AI60" s="441"/>
      <c r="AJ60" s="347">
        <f>AF60+AJ59</f>
        <v>1162987.22</v>
      </c>
      <c r="AK60" s="452">
        <f>AJ60+AK59</f>
        <v>1232517.5666666667</v>
      </c>
      <c r="AL60" s="451"/>
      <c r="AM60" s="446"/>
      <c r="AN60" s="441"/>
      <c r="AO60" s="452">
        <f>AK60+AO59</f>
        <v>1260353.4833333334</v>
      </c>
      <c r="AP60" s="451"/>
      <c r="AQ60" s="446"/>
      <c r="AR60" s="441"/>
      <c r="AS60" s="452">
        <f>AO60+AS59</f>
        <v>1640459.8676904403</v>
      </c>
      <c r="AT60" s="451"/>
      <c r="AU60" s="446"/>
      <c r="AV60" s="441"/>
      <c r="AW60" s="452">
        <f>AS60+AW59</f>
        <v>1681961.6843571069</v>
      </c>
      <c r="AX60" s="451"/>
      <c r="AY60" s="446"/>
      <c r="AZ60" s="441"/>
      <c r="BA60" s="452">
        <f>AW60+BA59</f>
        <v>2062068.0687142136</v>
      </c>
      <c r="BB60" s="451"/>
      <c r="BC60" s="446"/>
      <c r="BD60" s="441"/>
      <c r="BE60" s="440"/>
      <c r="BF60" s="440"/>
      <c r="BG60" s="428"/>
      <c r="BH60" s="428"/>
      <c r="BI60" s="428"/>
      <c r="BJ60" s="428"/>
    </row>
    <row r="61" spans="1:62" x14ac:dyDescent="0.2">
      <c r="A61" s="439" t="s">
        <v>126</v>
      </c>
      <c r="B61" s="450"/>
      <c r="C61" s="449"/>
      <c r="D61" s="448"/>
      <c r="E61" s="447"/>
      <c r="F61" s="445"/>
      <c r="G61" s="443">
        <f>G59</f>
        <v>17097.05</v>
      </c>
      <c r="H61" s="442"/>
      <c r="I61" s="441"/>
      <c r="J61" s="444"/>
      <c r="K61" s="443">
        <f>G61+K59</f>
        <v>41918.11</v>
      </c>
      <c r="L61" s="442"/>
      <c r="M61" s="441"/>
      <c r="N61" s="445"/>
      <c r="O61" s="443">
        <f>K61+O59</f>
        <v>62520.350000000006</v>
      </c>
      <c r="P61" s="442"/>
      <c r="Q61" s="441"/>
      <c r="R61" s="346"/>
      <c r="S61" s="445"/>
      <c r="T61" s="443">
        <f>O61+T59</f>
        <v>787282.87</v>
      </c>
      <c r="U61" s="442"/>
      <c r="V61" s="446"/>
      <c r="W61" s="445"/>
      <c r="X61" s="443">
        <f>T61+X59</f>
        <v>823077.42999999993</v>
      </c>
      <c r="Y61" s="442"/>
      <c r="Z61" s="441"/>
      <c r="AA61" s="346"/>
      <c r="AB61" s="445"/>
      <c r="AC61" s="443">
        <f>X61+AC59</f>
        <v>831579.75999999989</v>
      </c>
      <c r="AD61" s="442"/>
      <c r="AE61" s="441"/>
      <c r="AF61" s="445"/>
      <c r="AG61" s="443">
        <f>AC61+AG59</f>
        <v>1162987.22</v>
      </c>
      <c r="AH61" s="442"/>
      <c r="AI61" s="441"/>
      <c r="AJ61" s="346"/>
      <c r="AK61" s="444"/>
      <c r="AL61" s="443">
        <f>AG61+AL59</f>
        <v>1162987.22</v>
      </c>
      <c r="AM61" s="442"/>
      <c r="AN61" s="441"/>
      <c r="AO61" s="444"/>
      <c r="AP61" s="443">
        <f>AL61+AP59</f>
        <v>1162987.22</v>
      </c>
      <c r="AQ61" s="442"/>
      <c r="AR61" s="441"/>
      <c r="AS61" s="444"/>
      <c r="AT61" s="443">
        <f>AP61+AT59</f>
        <v>1162987.22</v>
      </c>
      <c r="AU61" s="442"/>
      <c r="AV61" s="441"/>
      <c r="AW61" s="444"/>
      <c r="AX61" s="443">
        <f>AT61+AX59</f>
        <v>1162987.22</v>
      </c>
      <c r="AY61" s="442"/>
      <c r="AZ61" s="441"/>
      <c r="BA61" s="444"/>
      <c r="BB61" s="443">
        <f>AX61+BB59</f>
        <v>1162987.22</v>
      </c>
      <c r="BC61" s="442"/>
      <c r="BD61" s="441"/>
      <c r="BE61" s="440"/>
      <c r="BF61" s="440"/>
      <c r="BG61" s="428"/>
      <c r="BH61" s="428"/>
      <c r="BI61" s="428"/>
      <c r="BJ61" s="428"/>
    </row>
    <row r="62" spans="1:62" ht="15" thickBot="1" x14ac:dyDescent="0.25">
      <c r="A62" s="439" t="s">
        <v>127</v>
      </c>
      <c r="B62" s="438"/>
      <c r="C62" s="437"/>
      <c r="D62" s="436"/>
      <c r="E62" s="435"/>
      <c r="F62" s="433"/>
      <c r="G62" s="431"/>
      <c r="H62" s="430"/>
      <c r="I62" s="429">
        <f>I59</f>
        <v>17097.05</v>
      </c>
      <c r="J62" s="432"/>
      <c r="K62" s="431"/>
      <c r="L62" s="430"/>
      <c r="M62" s="429">
        <f>I62+M59</f>
        <v>18314.27</v>
      </c>
      <c r="N62" s="433"/>
      <c r="O62" s="431"/>
      <c r="P62" s="430"/>
      <c r="Q62" s="429">
        <f>M62+Q59</f>
        <v>41918.11</v>
      </c>
      <c r="R62" s="347"/>
      <c r="S62" s="433"/>
      <c r="T62" s="431"/>
      <c r="U62" s="430"/>
      <c r="V62" s="434">
        <f>Q62+V59</f>
        <v>62520.350000000006</v>
      </c>
      <c r="W62" s="433"/>
      <c r="X62" s="431"/>
      <c r="Y62" s="430"/>
      <c r="Z62" s="429">
        <f>V62+Z59</f>
        <v>470884.68000000005</v>
      </c>
      <c r="AA62" s="347"/>
      <c r="AB62" s="433"/>
      <c r="AC62" s="431"/>
      <c r="AD62" s="430"/>
      <c r="AE62" s="429">
        <f>Z62+AE59</f>
        <v>831579.76000000013</v>
      </c>
      <c r="AF62" s="433"/>
      <c r="AG62" s="431"/>
      <c r="AH62" s="430"/>
      <c r="AI62" s="429">
        <f>AE62+AI59</f>
        <v>850150.9800000001</v>
      </c>
      <c r="AJ62" s="347"/>
      <c r="AK62" s="432"/>
      <c r="AL62" s="431"/>
      <c r="AM62" s="430"/>
      <c r="AN62" s="429">
        <f>AI62+AN59</f>
        <v>850150.9800000001</v>
      </c>
      <c r="AO62" s="432"/>
      <c r="AP62" s="431"/>
      <c r="AQ62" s="430"/>
      <c r="AR62" s="429">
        <f>AN62+AR59</f>
        <v>850150.9800000001</v>
      </c>
      <c r="AS62" s="432"/>
      <c r="AT62" s="431"/>
      <c r="AU62" s="430"/>
      <c r="AV62" s="429">
        <f>AR62+AV59</f>
        <v>850150.9800000001</v>
      </c>
      <c r="AW62" s="432"/>
      <c r="AX62" s="431"/>
      <c r="AY62" s="430"/>
      <c r="AZ62" s="429">
        <f>AV62+AZ59</f>
        <v>850150.9800000001</v>
      </c>
      <c r="BA62" s="432"/>
      <c r="BB62" s="431"/>
      <c r="BC62" s="430"/>
      <c r="BD62" s="429">
        <f>AZ62+BD59</f>
        <v>850150.9800000001</v>
      </c>
      <c r="BE62" s="428"/>
      <c r="BF62" s="428"/>
      <c r="BG62" s="428"/>
      <c r="BH62" s="428"/>
      <c r="BI62" s="428"/>
      <c r="BJ62" s="428"/>
    </row>
    <row r="63" spans="1:62" x14ac:dyDescent="0.2">
      <c r="I63" s="427"/>
      <c r="J63" s="427"/>
    </row>
  </sheetData>
  <mergeCells count="19">
    <mergeCell ref="BA9:BD9"/>
    <mergeCell ref="BE9:BF9"/>
    <mergeCell ref="BG9:BJ9"/>
    <mergeCell ref="AF9:AI9"/>
    <mergeCell ref="AK9:AN9"/>
    <mergeCell ref="AO9:AR9"/>
    <mergeCell ref="AS9:AV9"/>
    <mergeCell ref="AW9:AZ9"/>
    <mergeCell ref="AJ9:AJ10"/>
    <mergeCell ref="R9:R10"/>
    <mergeCell ref="S9:V9"/>
    <mergeCell ref="W9:Z9"/>
    <mergeCell ref="AA9:AA10"/>
    <mergeCell ref="AB9:AE9"/>
    <mergeCell ref="B9:B10"/>
    <mergeCell ref="C9:E9"/>
    <mergeCell ref="F9:I9"/>
    <mergeCell ref="J9:M9"/>
    <mergeCell ref="N9:Q9"/>
  </mergeCells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BAE8C-50E3-47EA-8E4A-A77D8A97B747}">
  <dimension ref="A6:BH22"/>
  <sheetViews>
    <sheetView topLeftCell="A4" zoomScale="80" zoomScaleNormal="80" workbookViewId="0">
      <pane xSplit="4" topLeftCell="E1" activePane="topRight" state="frozen"/>
      <selection pane="topRight" activeCell="E12" sqref="E12:BE17"/>
    </sheetView>
  </sheetViews>
  <sheetFormatPr defaultRowHeight="15" x14ac:dyDescent="0.25"/>
  <cols>
    <col min="1" max="1" width="62.140625" customWidth="1"/>
    <col min="2" max="2" width="12.7109375" bestFit="1" customWidth="1"/>
    <col min="3" max="3" width="12.42578125" customWidth="1"/>
    <col min="4" max="4" width="17" bestFit="1" customWidth="1"/>
    <col min="5" max="6" width="14" customWidth="1"/>
    <col min="7" max="7" width="4.85546875" hidden="1" customWidth="1"/>
    <col min="8" max="10" width="14" customWidth="1"/>
    <col min="11" max="11" width="4.85546875" hidden="1" customWidth="1"/>
    <col min="12" max="12" width="14" customWidth="1"/>
    <col min="13" max="13" width="15.42578125" bestFit="1" customWidth="1"/>
    <col min="14" max="14" width="14" customWidth="1"/>
    <col min="15" max="15" width="4.85546875" hidden="1" customWidth="1"/>
    <col min="16" max="16" width="14" customWidth="1"/>
    <col min="17" max="17" width="15.85546875" customWidth="1"/>
    <col min="18" max="18" width="16.140625" bestFit="1" customWidth="1"/>
    <col min="19" max="19" width="14" customWidth="1"/>
    <col min="20" max="20" width="4.85546875" hidden="1" customWidth="1"/>
    <col min="21" max="21" width="14" customWidth="1"/>
    <col min="22" max="22" width="15.42578125" bestFit="1" customWidth="1"/>
    <col min="23" max="23" width="14" customWidth="1"/>
    <col min="24" max="24" width="4.85546875" hidden="1" customWidth="1"/>
    <col min="25" max="26" width="14" customWidth="1"/>
    <col min="27" max="27" width="15.7109375" bestFit="1" customWidth="1"/>
    <col min="28" max="28" width="14" customWidth="1"/>
    <col min="29" max="29" width="4.85546875" hidden="1" customWidth="1"/>
    <col min="30" max="30" width="14" customWidth="1"/>
    <col min="31" max="31" width="17" bestFit="1" customWidth="1"/>
    <col min="32" max="32" width="14" customWidth="1"/>
    <col min="33" max="33" width="4.85546875" hidden="1" customWidth="1"/>
    <col min="34" max="35" width="14" customWidth="1"/>
    <col min="36" max="36" width="15.5703125" bestFit="1" customWidth="1"/>
    <col min="37" max="37" width="14" customWidth="1"/>
    <col min="38" max="38" width="4.85546875" hidden="1" customWidth="1"/>
    <col min="39" max="39" width="14" customWidth="1"/>
    <col min="40" max="40" width="14.7109375" bestFit="1" customWidth="1"/>
    <col min="41" max="41" width="14" customWidth="1"/>
    <col min="42" max="42" width="4.85546875" hidden="1" customWidth="1"/>
    <col min="43" max="43" width="14" customWidth="1"/>
    <col min="44" max="44" width="14.7109375" bestFit="1" customWidth="1"/>
    <col min="45" max="45" width="14" customWidth="1"/>
    <col min="46" max="46" width="4.85546875" hidden="1" customWidth="1"/>
    <col min="47" max="47" width="14" customWidth="1"/>
    <col min="48" max="48" width="14.7109375" bestFit="1" customWidth="1"/>
    <col min="49" max="49" width="14" customWidth="1"/>
    <col min="50" max="50" width="4.85546875" hidden="1" customWidth="1"/>
    <col min="51" max="51" width="14" customWidth="1"/>
    <col min="52" max="52" width="15" bestFit="1" customWidth="1"/>
    <col min="53" max="53" width="14" customWidth="1"/>
    <col min="54" max="54" width="4.85546875" hidden="1" customWidth="1"/>
    <col min="55" max="57" width="14" customWidth="1"/>
    <col min="58" max="58" width="15.85546875" bestFit="1" customWidth="1"/>
    <col min="59" max="60" width="14" customWidth="1"/>
  </cols>
  <sheetData>
    <row r="6" spans="1:60" ht="15.75" x14ac:dyDescent="0.25">
      <c r="A6" s="359" t="s">
        <v>3</v>
      </c>
      <c r="B6" s="359"/>
      <c r="C6" s="359"/>
      <c r="D6" s="359"/>
      <c r="E6" s="359"/>
      <c r="F6" s="359"/>
      <c r="G6" s="359"/>
      <c r="H6" s="359"/>
    </row>
    <row r="7" spans="1:60" ht="31.5" x14ac:dyDescent="0.25">
      <c r="A7" s="323" t="s">
        <v>203</v>
      </c>
      <c r="B7" s="360"/>
      <c r="C7" s="360"/>
      <c r="D7" s="360"/>
      <c r="E7" s="360"/>
      <c r="F7" s="360"/>
      <c r="G7" s="360"/>
      <c r="H7" s="360"/>
    </row>
    <row r="8" spans="1:60" ht="15.75" thickBot="1" x14ac:dyDescent="0.3"/>
    <row r="9" spans="1:60" ht="15.75" customHeight="1" thickBot="1" x14ac:dyDescent="0.3">
      <c r="A9" s="322"/>
      <c r="B9" s="321"/>
      <c r="C9" s="321"/>
      <c r="D9" s="89"/>
      <c r="E9" s="643" t="s">
        <v>143</v>
      </c>
      <c r="F9" s="644"/>
      <c r="G9" s="644"/>
      <c r="H9" s="645"/>
      <c r="I9" s="640" t="s">
        <v>144</v>
      </c>
      <c r="J9" s="641"/>
      <c r="K9" s="641"/>
      <c r="L9" s="642"/>
      <c r="M9" s="643" t="s">
        <v>145</v>
      </c>
      <c r="N9" s="644"/>
      <c r="O9" s="644"/>
      <c r="P9" s="645"/>
      <c r="Q9" s="646" t="s">
        <v>219</v>
      </c>
      <c r="R9" s="640" t="s">
        <v>146</v>
      </c>
      <c r="S9" s="641"/>
      <c r="T9" s="641"/>
      <c r="U9" s="642"/>
      <c r="V9" s="643" t="s">
        <v>147</v>
      </c>
      <c r="W9" s="644"/>
      <c r="X9" s="644"/>
      <c r="Y9" s="645"/>
      <c r="Z9" s="646" t="s">
        <v>232</v>
      </c>
      <c r="AA9" s="640" t="s">
        <v>148</v>
      </c>
      <c r="AB9" s="641"/>
      <c r="AC9" s="641"/>
      <c r="AD9" s="642"/>
      <c r="AE9" s="643" t="s">
        <v>149</v>
      </c>
      <c r="AF9" s="644"/>
      <c r="AG9" s="644"/>
      <c r="AH9" s="645"/>
      <c r="AI9" s="646" t="s">
        <v>234</v>
      </c>
      <c r="AJ9" s="640" t="s">
        <v>150</v>
      </c>
      <c r="AK9" s="641"/>
      <c r="AL9" s="641"/>
      <c r="AM9" s="642"/>
      <c r="AN9" s="643" t="s">
        <v>151</v>
      </c>
      <c r="AO9" s="644"/>
      <c r="AP9" s="644"/>
      <c r="AQ9" s="645"/>
      <c r="AR9" s="640" t="s">
        <v>152</v>
      </c>
      <c r="AS9" s="641"/>
      <c r="AT9" s="641"/>
      <c r="AU9" s="642"/>
      <c r="AV9" s="643" t="s">
        <v>153</v>
      </c>
      <c r="AW9" s="644"/>
      <c r="AX9" s="644"/>
      <c r="AY9" s="645"/>
      <c r="AZ9" s="640" t="s">
        <v>154</v>
      </c>
      <c r="BA9" s="641"/>
      <c r="BB9" s="641"/>
      <c r="BC9" s="642"/>
      <c r="BD9" s="640" t="s">
        <v>156</v>
      </c>
      <c r="BE9" s="642"/>
      <c r="BF9" s="643" t="s">
        <v>37</v>
      </c>
      <c r="BG9" s="644"/>
      <c r="BH9" s="645"/>
    </row>
    <row r="10" spans="1:60" ht="60.75" thickBot="1" x14ac:dyDescent="0.3">
      <c r="A10" s="320" t="s">
        <v>202</v>
      </c>
      <c r="B10" s="319" t="s">
        <v>201</v>
      </c>
      <c r="C10" s="318" t="s">
        <v>200</v>
      </c>
      <c r="D10" s="318" t="s">
        <v>199</v>
      </c>
      <c r="E10" s="317" t="s">
        <v>19</v>
      </c>
      <c r="F10" s="316" t="s">
        <v>35</v>
      </c>
      <c r="G10" s="312"/>
      <c r="H10" s="311" t="s">
        <v>36</v>
      </c>
      <c r="I10" s="313" t="s">
        <v>19</v>
      </c>
      <c r="J10" s="316" t="s">
        <v>35</v>
      </c>
      <c r="K10" s="312"/>
      <c r="L10" s="311" t="s">
        <v>36</v>
      </c>
      <c r="M10" s="313" t="s">
        <v>19</v>
      </c>
      <c r="N10" s="316" t="s">
        <v>35</v>
      </c>
      <c r="O10" s="312"/>
      <c r="P10" s="311" t="s">
        <v>36</v>
      </c>
      <c r="Q10" s="647"/>
      <c r="R10" s="313" t="s">
        <v>19</v>
      </c>
      <c r="S10" s="316" t="s">
        <v>35</v>
      </c>
      <c r="T10" s="312"/>
      <c r="U10" s="311" t="s">
        <v>36</v>
      </c>
      <c r="V10" s="313" t="s">
        <v>19</v>
      </c>
      <c r="W10" s="316" t="s">
        <v>35</v>
      </c>
      <c r="X10" s="312"/>
      <c r="Y10" s="311" t="s">
        <v>36</v>
      </c>
      <c r="Z10" s="647"/>
      <c r="AA10" s="313" t="s">
        <v>19</v>
      </c>
      <c r="AB10" s="316" t="s">
        <v>35</v>
      </c>
      <c r="AC10" s="312"/>
      <c r="AD10" s="311" t="s">
        <v>36</v>
      </c>
      <c r="AE10" s="313" t="s">
        <v>19</v>
      </c>
      <c r="AF10" s="316" t="s">
        <v>35</v>
      </c>
      <c r="AG10" s="312"/>
      <c r="AH10" s="311" t="s">
        <v>36</v>
      </c>
      <c r="AI10" s="647"/>
      <c r="AJ10" s="313" t="s">
        <v>19</v>
      </c>
      <c r="AK10" s="316" t="s">
        <v>35</v>
      </c>
      <c r="AL10" s="312"/>
      <c r="AM10" s="311" t="s">
        <v>36</v>
      </c>
      <c r="AN10" s="313" t="s">
        <v>19</v>
      </c>
      <c r="AO10" s="316" t="s">
        <v>35</v>
      </c>
      <c r="AP10" s="312"/>
      <c r="AQ10" s="311" t="s">
        <v>36</v>
      </c>
      <c r="AR10" s="313" t="s">
        <v>19</v>
      </c>
      <c r="AS10" s="316" t="s">
        <v>35</v>
      </c>
      <c r="AT10" s="312"/>
      <c r="AU10" s="311" t="s">
        <v>36</v>
      </c>
      <c r="AV10" s="313" t="s">
        <v>19</v>
      </c>
      <c r="AW10" s="316" t="s">
        <v>35</v>
      </c>
      <c r="AX10" s="312"/>
      <c r="AY10" s="311" t="s">
        <v>36</v>
      </c>
      <c r="AZ10" s="313" t="s">
        <v>19</v>
      </c>
      <c r="BA10" s="316" t="s">
        <v>35</v>
      </c>
      <c r="BB10" s="312"/>
      <c r="BC10" s="311" t="s">
        <v>36</v>
      </c>
      <c r="BD10" s="315" t="s">
        <v>35</v>
      </c>
      <c r="BE10" s="314" t="s">
        <v>36</v>
      </c>
      <c r="BF10" s="313" t="s">
        <v>88</v>
      </c>
      <c r="BG10" s="312" t="s">
        <v>126</v>
      </c>
      <c r="BH10" s="311" t="s">
        <v>110</v>
      </c>
    </row>
    <row r="11" spans="1:60" x14ac:dyDescent="0.25">
      <c r="A11" s="310" t="s">
        <v>198</v>
      </c>
      <c r="B11" s="309"/>
      <c r="C11" s="308"/>
      <c r="D11" s="307">
        <f>SUM(D12:D17)</f>
        <v>2534817.2999999998</v>
      </c>
      <c r="E11" s="305">
        <f>SUM(E12:E17)</f>
        <v>0</v>
      </c>
      <c r="F11" s="304">
        <f>SUM(F12:F17)</f>
        <v>0</v>
      </c>
      <c r="G11" s="306"/>
      <c r="H11" s="303">
        <f>SUM(H12:H17)</f>
        <v>0</v>
      </c>
      <c r="I11" s="305">
        <f>SUM(I12:I17)</f>
        <v>0</v>
      </c>
      <c r="J11" s="304">
        <f>SUM(J12:J17)</f>
        <v>0</v>
      </c>
      <c r="K11" s="306"/>
      <c r="L11" s="303">
        <f>SUM(L12:L17)</f>
        <v>0</v>
      </c>
      <c r="M11" s="305">
        <f>SUM(M12:M17)</f>
        <v>275000</v>
      </c>
      <c r="N11" s="304">
        <f>SUM(N12:N17)</f>
        <v>0</v>
      </c>
      <c r="O11" s="306"/>
      <c r="P11" s="303">
        <f>SUM(P12:P17)</f>
        <v>0</v>
      </c>
      <c r="Q11" s="498">
        <f>SUM(Q12:Q17)</f>
        <v>-275000</v>
      </c>
      <c r="R11" s="305">
        <f>SUM(R12:R17)</f>
        <v>0</v>
      </c>
      <c r="S11" s="304">
        <f>SUM(S12:S17)</f>
        <v>0</v>
      </c>
      <c r="T11" s="306"/>
      <c r="U11" s="303">
        <f>SUM(U12:U17)</f>
        <v>0</v>
      </c>
      <c r="V11" s="305">
        <f>SUM(V12:V17)</f>
        <v>0</v>
      </c>
      <c r="W11" s="304">
        <f>SUM(W12:W17)</f>
        <v>0</v>
      </c>
      <c r="X11" s="306"/>
      <c r="Y11" s="303">
        <f>SUM(Y12:Y17)</f>
        <v>0</v>
      </c>
      <c r="Z11" s="350">
        <f>SUM(Z12:Z17)</f>
        <v>0</v>
      </c>
      <c r="AA11" s="305">
        <f>SUM(AA12:AA17)</f>
        <v>0</v>
      </c>
      <c r="AB11" s="304">
        <f>SUM(AB12:AB17)</f>
        <v>0</v>
      </c>
      <c r="AC11" s="306"/>
      <c r="AD11" s="303">
        <f>SUM(AD12:AD17)</f>
        <v>0</v>
      </c>
      <c r="AE11" s="305">
        <f>SUM(AE12:AE17)</f>
        <v>59520</v>
      </c>
      <c r="AF11" s="304">
        <f>SUM(AF12:AF17)</f>
        <v>59520</v>
      </c>
      <c r="AG11" s="306"/>
      <c r="AH11" s="303">
        <f>SUM(AH12:AH17)</f>
        <v>0</v>
      </c>
      <c r="AI11" s="350">
        <f>SUM(AI12:AI17)</f>
        <v>0</v>
      </c>
      <c r="AJ11" s="305">
        <f>SUM(AJ12:AJ17)</f>
        <v>0</v>
      </c>
      <c r="AK11" s="304">
        <f>SUM(AK12:AK17)</f>
        <v>0</v>
      </c>
      <c r="AL11" s="306"/>
      <c r="AM11" s="303">
        <f>SUM(AM12:AM17)</f>
        <v>0</v>
      </c>
      <c r="AN11" s="305">
        <f>SUM(AN12:AN17)</f>
        <v>506292</v>
      </c>
      <c r="AO11" s="304">
        <f>SUM(AO12:AO17)</f>
        <v>0</v>
      </c>
      <c r="AP11" s="306"/>
      <c r="AQ11" s="303">
        <f>SUM(AQ12:AQ17)</f>
        <v>0</v>
      </c>
      <c r="AR11" s="305">
        <f>SUM(AR12:AR17)</f>
        <v>758173.2</v>
      </c>
      <c r="AS11" s="304">
        <f>SUM(AS12:AS17)</f>
        <v>0</v>
      </c>
      <c r="AT11" s="306"/>
      <c r="AU11" s="303">
        <f>SUM(AU12:AU17)</f>
        <v>0</v>
      </c>
      <c r="AV11" s="305">
        <f>SUM(AV12:AV17)</f>
        <v>729854.7</v>
      </c>
      <c r="AW11" s="304">
        <f>SUM(AW12:AW17)</f>
        <v>0</v>
      </c>
      <c r="AX11" s="306"/>
      <c r="AY11" s="303">
        <f>SUM(AY12:AY17)</f>
        <v>0</v>
      </c>
      <c r="AZ11" s="305">
        <f>SUM(AZ12:AZ17)</f>
        <v>480977.4</v>
      </c>
      <c r="BA11" s="304">
        <f>SUM(BA12:BA17)</f>
        <v>0</v>
      </c>
      <c r="BB11" s="306"/>
      <c r="BC11" s="303">
        <f t="shared" ref="BC11:BH11" si="0">SUM(BC12:BC17)</f>
        <v>0</v>
      </c>
      <c r="BD11" s="304">
        <f t="shared" si="0"/>
        <v>0</v>
      </c>
      <c r="BE11" s="303">
        <f t="shared" si="0"/>
        <v>0</v>
      </c>
      <c r="BF11" s="305">
        <f t="shared" si="0"/>
        <v>59520</v>
      </c>
      <c r="BG11" s="304">
        <f t="shared" si="0"/>
        <v>59520</v>
      </c>
      <c r="BH11" s="303">
        <f t="shared" si="0"/>
        <v>0</v>
      </c>
    </row>
    <row r="12" spans="1:60" x14ac:dyDescent="0.25">
      <c r="A12" s="302" t="s">
        <v>197</v>
      </c>
      <c r="B12" s="297"/>
      <c r="C12" s="296"/>
      <c r="D12" s="472">
        <f t="shared" ref="D12:D17" si="1">(E12+I12+M12+R12+V12+AA12+AE12+AJ12+AN12+AR12+AV12+AZ12)+Q12</f>
        <v>59520</v>
      </c>
      <c r="E12" s="295"/>
      <c r="F12" s="299"/>
      <c r="G12" s="301"/>
      <c r="H12" s="300"/>
      <c r="I12" s="295"/>
      <c r="J12" s="298"/>
      <c r="K12" s="301"/>
      <c r="L12" s="300"/>
      <c r="M12" s="295">
        <v>275000</v>
      </c>
      <c r="N12" s="298"/>
      <c r="O12" s="301"/>
      <c r="P12" s="300"/>
      <c r="Q12" s="472">
        <v>-275000</v>
      </c>
      <c r="R12" s="295"/>
      <c r="S12" s="298"/>
      <c r="T12" s="301"/>
      <c r="U12" s="300"/>
      <c r="V12" s="295"/>
      <c r="W12" s="298"/>
      <c r="X12" s="301"/>
      <c r="Y12" s="300"/>
      <c r="Z12" s="472">
        <v>0</v>
      </c>
      <c r="AA12" s="295"/>
      <c r="AB12" s="298"/>
      <c r="AC12" s="301"/>
      <c r="AD12" s="300"/>
      <c r="AE12" s="295">
        <v>59520</v>
      </c>
      <c r="AF12" s="298">
        <v>59520</v>
      </c>
      <c r="AG12" s="301"/>
      <c r="AH12" s="300"/>
      <c r="AI12" s="472">
        <v>0</v>
      </c>
      <c r="AJ12" s="295"/>
      <c r="AK12" s="298"/>
      <c r="AL12" s="301"/>
      <c r="AM12" s="300"/>
      <c r="AN12" s="295"/>
      <c r="AO12" s="298"/>
      <c r="AP12" s="301"/>
      <c r="AQ12" s="300"/>
      <c r="AR12" s="295"/>
      <c r="AS12" s="298"/>
      <c r="AT12" s="301"/>
      <c r="AU12" s="300"/>
      <c r="AV12" s="295"/>
      <c r="AW12" s="298"/>
      <c r="AX12" s="301"/>
      <c r="AY12" s="300"/>
      <c r="AZ12" s="295"/>
      <c r="BA12" s="298"/>
      <c r="BB12" s="301"/>
      <c r="BC12" s="300"/>
      <c r="BD12" s="294"/>
      <c r="BE12" s="293"/>
      <c r="BF12" s="294">
        <f>(E12+I12+M12+R12+V12+AA12+AE12)+Q12+Z12+AI12</f>
        <v>59520</v>
      </c>
      <c r="BG12" s="294">
        <f t="shared" ref="BG12:BG17" si="2">F12+J12+N12+S12+W12+AB12+AF12+AK12+AO12+AS12+AW12+BA12+BD12</f>
        <v>59520</v>
      </c>
      <c r="BH12" s="294">
        <f t="shared" ref="BH12:BH17" si="3">H12+L12+P12+U12+Y12+AD12+AH12+AM12+AQ12+AU12+AY12+BC12+BE12</f>
        <v>0</v>
      </c>
    </row>
    <row r="13" spans="1:60" x14ac:dyDescent="0.25">
      <c r="A13" s="302" t="s">
        <v>196</v>
      </c>
      <c r="B13" s="297"/>
      <c r="C13" s="296"/>
      <c r="D13" s="472">
        <f t="shared" si="1"/>
        <v>506292</v>
      </c>
      <c r="E13" s="295"/>
      <c r="F13" s="299"/>
      <c r="G13" s="301"/>
      <c r="H13" s="300"/>
      <c r="I13" s="295"/>
      <c r="J13" s="298"/>
      <c r="K13" s="301"/>
      <c r="L13" s="300"/>
      <c r="M13" s="295"/>
      <c r="N13" s="298"/>
      <c r="O13" s="301"/>
      <c r="P13" s="300"/>
      <c r="Q13" s="472">
        <v>0</v>
      </c>
      <c r="R13" s="295"/>
      <c r="S13" s="298"/>
      <c r="T13" s="301"/>
      <c r="U13" s="300"/>
      <c r="V13" s="295"/>
      <c r="W13" s="298"/>
      <c r="X13" s="301"/>
      <c r="Y13" s="300"/>
      <c r="Z13" s="472">
        <v>0</v>
      </c>
      <c r="AA13" s="295"/>
      <c r="AB13" s="298"/>
      <c r="AC13" s="301"/>
      <c r="AD13" s="300"/>
      <c r="AE13" s="295"/>
      <c r="AF13" s="298"/>
      <c r="AG13" s="301"/>
      <c r="AH13" s="300"/>
      <c r="AI13" s="472">
        <v>0</v>
      </c>
      <c r="AJ13" s="295"/>
      <c r="AK13" s="298"/>
      <c r="AL13" s="301"/>
      <c r="AM13" s="300"/>
      <c r="AN13" s="295">
        <v>506292</v>
      </c>
      <c r="AO13" s="298"/>
      <c r="AP13" s="301"/>
      <c r="AQ13" s="300"/>
      <c r="AR13" s="295"/>
      <c r="AS13" s="298"/>
      <c r="AT13" s="301"/>
      <c r="AU13" s="300"/>
      <c r="AV13" s="295"/>
      <c r="AW13" s="298"/>
      <c r="AX13" s="301"/>
      <c r="AY13" s="300"/>
      <c r="AZ13" s="295"/>
      <c r="BA13" s="298"/>
      <c r="BB13" s="301"/>
      <c r="BC13" s="300"/>
      <c r="BD13" s="294"/>
      <c r="BE13" s="293"/>
      <c r="BF13" s="294">
        <f t="shared" ref="BF13:BF17" si="4">(E13+I13+M13+R13+V13+AA13+AE13)+Q13+Z13+AI13</f>
        <v>0</v>
      </c>
      <c r="BG13" s="294">
        <f t="shared" si="2"/>
        <v>0</v>
      </c>
      <c r="BH13" s="294">
        <f t="shared" si="3"/>
        <v>0</v>
      </c>
    </row>
    <row r="14" spans="1:60" x14ac:dyDescent="0.25">
      <c r="A14" s="302" t="s">
        <v>224</v>
      </c>
      <c r="B14" s="297"/>
      <c r="C14" s="296"/>
      <c r="D14" s="472">
        <f t="shared" si="1"/>
        <v>758173.2</v>
      </c>
      <c r="E14" s="295"/>
      <c r="F14" s="299"/>
      <c r="G14" s="301"/>
      <c r="H14" s="300"/>
      <c r="I14" s="295"/>
      <c r="J14" s="298"/>
      <c r="K14" s="301"/>
      <c r="L14" s="300"/>
      <c r="M14" s="295"/>
      <c r="N14" s="298"/>
      <c r="O14" s="301"/>
      <c r="P14" s="300"/>
      <c r="Q14" s="472"/>
      <c r="R14" s="295"/>
      <c r="S14" s="298"/>
      <c r="T14" s="301"/>
      <c r="U14" s="300"/>
      <c r="V14" s="295"/>
      <c r="W14" s="298"/>
      <c r="X14" s="301"/>
      <c r="Y14" s="300"/>
      <c r="Z14" s="472">
        <v>0</v>
      </c>
      <c r="AA14" s="295"/>
      <c r="AB14" s="298"/>
      <c r="AC14" s="301"/>
      <c r="AD14" s="300"/>
      <c r="AE14" s="295"/>
      <c r="AF14" s="298"/>
      <c r="AG14" s="301"/>
      <c r="AH14" s="300"/>
      <c r="AI14" s="472">
        <v>0</v>
      </c>
      <c r="AJ14" s="295"/>
      <c r="AK14" s="298"/>
      <c r="AL14" s="301"/>
      <c r="AM14" s="300"/>
      <c r="AN14" s="295"/>
      <c r="AO14" s="298"/>
      <c r="AP14" s="301"/>
      <c r="AQ14" s="300"/>
      <c r="AR14" s="295">
        <v>758173.2</v>
      </c>
      <c r="AS14" s="298"/>
      <c r="AT14" s="301"/>
      <c r="AU14" s="300"/>
      <c r="AV14" s="295"/>
      <c r="AW14" s="298"/>
      <c r="AX14" s="301"/>
      <c r="AY14" s="300"/>
      <c r="AZ14" s="295"/>
      <c r="BA14" s="298"/>
      <c r="BB14" s="301"/>
      <c r="BC14" s="300"/>
      <c r="BD14" s="294"/>
      <c r="BE14" s="293"/>
      <c r="BF14" s="294">
        <f t="shared" si="4"/>
        <v>0</v>
      </c>
      <c r="BG14" s="294">
        <f t="shared" si="2"/>
        <v>0</v>
      </c>
      <c r="BH14" s="294">
        <f t="shared" si="3"/>
        <v>0</v>
      </c>
    </row>
    <row r="15" spans="1:60" ht="38.25" x14ac:dyDescent="0.25">
      <c r="A15" s="302" t="s">
        <v>223</v>
      </c>
      <c r="B15" s="297"/>
      <c r="C15" s="296"/>
      <c r="D15" s="472">
        <f t="shared" si="1"/>
        <v>729854.7</v>
      </c>
      <c r="E15" s="295"/>
      <c r="F15" s="299"/>
      <c r="G15" s="301"/>
      <c r="H15" s="300"/>
      <c r="I15" s="295"/>
      <c r="J15" s="298"/>
      <c r="K15" s="301"/>
      <c r="L15" s="300"/>
      <c r="M15" s="295"/>
      <c r="N15" s="298"/>
      <c r="O15" s="301"/>
      <c r="P15" s="300"/>
      <c r="Q15" s="472">
        <v>0</v>
      </c>
      <c r="R15" s="295"/>
      <c r="S15" s="298"/>
      <c r="T15" s="301"/>
      <c r="U15" s="300"/>
      <c r="V15" s="295"/>
      <c r="W15" s="298"/>
      <c r="X15" s="301"/>
      <c r="Y15" s="300"/>
      <c r="Z15" s="472">
        <v>0</v>
      </c>
      <c r="AA15" s="295"/>
      <c r="AB15" s="298"/>
      <c r="AC15" s="301"/>
      <c r="AD15" s="300"/>
      <c r="AE15" s="295"/>
      <c r="AF15" s="298"/>
      <c r="AG15" s="301"/>
      <c r="AH15" s="300"/>
      <c r="AI15" s="472">
        <v>0</v>
      </c>
      <c r="AJ15" s="295"/>
      <c r="AK15" s="298"/>
      <c r="AL15" s="301"/>
      <c r="AM15" s="300"/>
      <c r="AN15" s="295"/>
      <c r="AO15" s="298"/>
      <c r="AP15" s="301"/>
      <c r="AQ15" s="300"/>
      <c r="AR15" s="295"/>
      <c r="AS15" s="298"/>
      <c r="AT15" s="301"/>
      <c r="AU15" s="300"/>
      <c r="AV15" s="295">
        <v>729854.7</v>
      </c>
      <c r="AW15" s="298"/>
      <c r="AX15" s="301"/>
      <c r="AY15" s="300"/>
      <c r="AZ15" s="295"/>
      <c r="BA15" s="298"/>
      <c r="BB15" s="301"/>
      <c r="BC15" s="300"/>
      <c r="BD15" s="294"/>
      <c r="BE15" s="293"/>
      <c r="BF15" s="294">
        <f t="shared" si="4"/>
        <v>0</v>
      </c>
      <c r="BG15" s="294">
        <f t="shared" si="2"/>
        <v>0</v>
      </c>
      <c r="BH15" s="294">
        <f t="shared" si="3"/>
        <v>0</v>
      </c>
    </row>
    <row r="16" spans="1:60" ht="25.5" x14ac:dyDescent="0.25">
      <c r="A16" s="302" t="s">
        <v>222</v>
      </c>
      <c r="B16" s="297"/>
      <c r="C16" s="296"/>
      <c r="D16" s="472">
        <f t="shared" si="1"/>
        <v>332177.40000000002</v>
      </c>
      <c r="E16" s="295"/>
      <c r="F16" s="299"/>
      <c r="G16" s="301"/>
      <c r="H16" s="300"/>
      <c r="I16" s="295"/>
      <c r="J16" s="298"/>
      <c r="K16" s="301"/>
      <c r="L16" s="300"/>
      <c r="M16" s="295"/>
      <c r="N16" s="298"/>
      <c r="O16" s="301"/>
      <c r="P16" s="300"/>
      <c r="Q16" s="472">
        <v>0</v>
      </c>
      <c r="R16" s="295"/>
      <c r="S16" s="298"/>
      <c r="T16" s="301"/>
      <c r="U16" s="300"/>
      <c r="V16" s="295"/>
      <c r="W16" s="298"/>
      <c r="X16" s="301"/>
      <c r="Y16" s="300"/>
      <c r="Z16" s="472">
        <v>0</v>
      </c>
      <c r="AA16" s="295"/>
      <c r="AB16" s="298"/>
      <c r="AC16" s="301"/>
      <c r="AD16" s="300"/>
      <c r="AE16" s="295"/>
      <c r="AF16" s="298"/>
      <c r="AG16" s="301"/>
      <c r="AH16" s="300"/>
      <c r="AI16" s="472">
        <v>0</v>
      </c>
      <c r="AJ16" s="295"/>
      <c r="AK16" s="298"/>
      <c r="AL16" s="301"/>
      <c r="AM16" s="300"/>
      <c r="AN16" s="295"/>
      <c r="AO16" s="298"/>
      <c r="AP16" s="301"/>
      <c r="AQ16" s="300"/>
      <c r="AR16" s="295"/>
      <c r="AS16" s="298"/>
      <c r="AT16" s="301"/>
      <c r="AU16" s="300"/>
      <c r="AV16" s="295"/>
      <c r="AW16" s="298"/>
      <c r="AX16" s="301"/>
      <c r="AY16" s="300"/>
      <c r="AZ16" s="295">
        <v>332177.40000000002</v>
      </c>
      <c r="BA16" s="298"/>
      <c r="BB16" s="301"/>
      <c r="BC16" s="300"/>
      <c r="BD16" s="294"/>
      <c r="BE16" s="293"/>
      <c r="BF16" s="294">
        <f t="shared" si="4"/>
        <v>0</v>
      </c>
      <c r="BG16" s="294">
        <f t="shared" si="2"/>
        <v>0</v>
      </c>
      <c r="BH16" s="294">
        <f t="shared" si="3"/>
        <v>0</v>
      </c>
    </row>
    <row r="17" spans="1:60" ht="15.75" thickBot="1" x14ac:dyDescent="0.3">
      <c r="A17" s="302" t="s">
        <v>221</v>
      </c>
      <c r="B17" s="297"/>
      <c r="C17" s="296"/>
      <c r="D17" s="472">
        <f t="shared" si="1"/>
        <v>148800</v>
      </c>
      <c r="E17" s="295"/>
      <c r="F17" s="299"/>
      <c r="G17" s="301"/>
      <c r="H17" s="300"/>
      <c r="I17" s="295"/>
      <c r="J17" s="298"/>
      <c r="K17" s="301"/>
      <c r="L17" s="300"/>
      <c r="M17" s="295"/>
      <c r="N17" s="298"/>
      <c r="O17" s="301"/>
      <c r="P17" s="300"/>
      <c r="Q17" s="472">
        <v>0</v>
      </c>
      <c r="R17" s="295"/>
      <c r="S17" s="298"/>
      <c r="T17" s="301"/>
      <c r="U17" s="300"/>
      <c r="V17" s="295"/>
      <c r="W17" s="298"/>
      <c r="X17" s="301"/>
      <c r="Y17" s="300"/>
      <c r="Z17" s="472">
        <v>0</v>
      </c>
      <c r="AA17" s="295"/>
      <c r="AB17" s="298"/>
      <c r="AC17" s="301"/>
      <c r="AD17" s="300"/>
      <c r="AE17" s="295"/>
      <c r="AF17" s="298"/>
      <c r="AG17" s="301"/>
      <c r="AH17" s="300"/>
      <c r="AI17" s="472">
        <v>0</v>
      </c>
      <c r="AJ17" s="295"/>
      <c r="AK17" s="298"/>
      <c r="AL17" s="301"/>
      <c r="AM17" s="300"/>
      <c r="AN17" s="295"/>
      <c r="AO17" s="298"/>
      <c r="AP17" s="301"/>
      <c r="AQ17" s="300"/>
      <c r="AR17" s="295"/>
      <c r="AS17" s="298"/>
      <c r="AT17" s="301"/>
      <c r="AU17" s="300"/>
      <c r="AV17" s="295"/>
      <c r="AW17" s="298"/>
      <c r="AX17" s="301"/>
      <c r="AY17" s="300"/>
      <c r="AZ17" s="295">
        <v>148800</v>
      </c>
      <c r="BA17" s="298"/>
      <c r="BB17" s="301"/>
      <c r="BC17" s="300"/>
      <c r="BD17" s="294"/>
      <c r="BE17" s="293"/>
      <c r="BF17" s="294">
        <f t="shared" si="4"/>
        <v>0</v>
      </c>
      <c r="BG17" s="294">
        <f t="shared" si="2"/>
        <v>0</v>
      </c>
      <c r="BH17" s="294">
        <f t="shared" si="3"/>
        <v>0</v>
      </c>
    </row>
    <row r="18" spans="1:60" ht="15.75" thickBot="1" x14ac:dyDescent="0.3">
      <c r="A18" s="292" t="s">
        <v>37</v>
      </c>
      <c r="B18" s="290"/>
      <c r="C18" s="291"/>
      <c r="D18" s="290">
        <f>SUM(D11)</f>
        <v>2534817.2999999998</v>
      </c>
      <c r="E18" s="284">
        <f>SUM(E12:E17)</f>
        <v>0</v>
      </c>
      <c r="F18" s="289">
        <f>SUM(F12:F17)</f>
        <v>0</v>
      </c>
      <c r="G18" s="288"/>
      <c r="H18" s="287">
        <f>SUM(H12:H17)</f>
        <v>0</v>
      </c>
      <c r="I18" s="284">
        <f>SUM(I12:I17)</f>
        <v>0</v>
      </c>
      <c r="J18" s="289">
        <f>SUM(J12:J17)</f>
        <v>0</v>
      </c>
      <c r="K18" s="288"/>
      <c r="L18" s="287">
        <f>SUM(L12:L17)</f>
        <v>0</v>
      </c>
      <c r="M18" s="284">
        <f>SUM(M12:M17)</f>
        <v>275000</v>
      </c>
      <c r="N18" s="289">
        <f>SUM(N12:N17)</f>
        <v>0</v>
      </c>
      <c r="O18" s="288"/>
      <c r="P18" s="287">
        <f>SUM(P12:P17)</f>
        <v>0</v>
      </c>
      <c r="Q18" s="350">
        <f>SUM(Q12:Q17)</f>
        <v>-275000</v>
      </c>
      <c r="R18" s="284">
        <f>SUM(R12:R17)</f>
        <v>0</v>
      </c>
      <c r="S18" s="289">
        <f>SUM(S12:S17)</f>
        <v>0</v>
      </c>
      <c r="T18" s="288"/>
      <c r="U18" s="287">
        <f>SUM(U12:U17)</f>
        <v>0</v>
      </c>
      <c r="V18" s="284">
        <f>SUM(V12:V17)</f>
        <v>0</v>
      </c>
      <c r="W18" s="289">
        <f>SUM(W12:W17)</f>
        <v>0</v>
      </c>
      <c r="X18" s="288"/>
      <c r="Y18" s="287">
        <f>SUM(Y12:Y17)</f>
        <v>0</v>
      </c>
      <c r="Z18" s="350">
        <f>SUM(Z12:Z17)</f>
        <v>0</v>
      </c>
      <c r="AA18" s="284">
        <f>SUM(AA12:AA17)</f>
        <v>0</v>
      </c>
      <c r="AB18" s="289">
        <f>SUM(AB12:AB17)</f>
        <v>0</v>
      </c>
      <c r="AC18" s="288"/>
      <c r="AD18" s="287">
        <f>SUM(AD12:AD17)</f>
        <v>0</v>
      </c>
      <c r="AE18" s="284">
        <f>SUM(AE12:AE17)</f>
        <v>59520</v>
      </c>
      <c r="AF18" s="289">
        <f>SUM(AF12:AF17)</f>
        <v>59520</v>
      </c>
      <c r="AG18" s="288"/>
      <c r="AH18" s="287">
        <f>SUM(AH12:AH17)</f>
        <v>0</v>
      </c>
      <c r="AI18" s="350">
        <f>SUM(AI12:AI17)</f>
        <v>0</v>
      </c>
      <c r="AJ18" s="284">
        <f>SUM(AJ12:AJ17)</f>
        <v>0</v>
      </c>
      <c r="AK18" s="289">
        <f>SUM(AK12:AK17)</f>
        <v>0</v>
      </c>
      <c r="AL18" s="288"/>
      <c r="AM18" s="287">
        <f>SUM(AM12:AM17)</f>
        <v>0</v>
      </c>
      <c r="AN18" s="284">
        <f>SUM(AN12:AN17)</f>
        <v>506292</v>
      </c>
      <c r="AO18" s="289">
        <f>SUM(AO12:AO17)</f>
        <v>0</v>
      </c>
      <c r="AP18" s="288"/>
      <c r="AQ18" s="287">
        <f>SUM(AQ12:AQ17)</f>
        <v>0</v>
      </c>
      <c r="AR18" s="284">
        <f>SUM(AR12:AR17)</f>
        <v>758173.2</v>
      </c>
      <c r="AS18" s="289">
        <f>SUM(AS12:AS17)</f>
        <v>0</v>
      </c>
      <c r="AT18" s="288"/>
      <c r="AU18" s="287">
        <f>SUM(AU12:AU17)</f>
        <v>0</v>
      </c>
      <c r="AV18" s="284">
        <f>SUM(AV12:AV17)</f>
        <v>729854.7</v>
      </c>
      <c r="AW18" s="289">
        <f>SUM(AW12:AW17)</f>
        <v>0</v>
      </c>
      <c r="AX18" s="288"/>
      <c r="AY18" s="287">
        <f>SUM(AY12:AY17)</f>
        <v>0</v>
      </c>
      <c r="AZ18" s="284">
        <f>SUM(AZ12:AZ17)</f>
        <v>480977.4</v>
      </c>
      <c r="BA18" s="289">
        <f>SUM(BA12:BA17)</f>
        <v>0</v>
      </c>
      <c r="BB18" s="288"/>
      <c r="BC18" s="287">
        <f t="shared" ref="BC18:BH18" si="5">SUM(BC12:BC17)</f>
        <v>0</v>
      </c>
      <c r="BD18" s="286">
        <f t="shared" si="5"/>
        <v>0</v>
      </c>
      <c r="BE18" s="285">
        <f t="shared" si="5"/>
        <v>0</v>
      </c>
      <c r="BF18" s="284">
        <f t="shared" si="5"/>
        <v>59520</v>
      </c>
      <c r="BG18" s="283">
        <f t="shared" si="5"/>
        <v>59520</v>
      </c>
      <c r="BH18" s="282">
        <f t="shared" si="5"/>
        <v>0</v>
      </c>
    </row>
    <row r="19" spans="1:60" ht="15.75" thickBot="1" x14ac:dyDescent="0.3">
      <c r="A19" s="281" t="s">
        <v>88</v>
      </c>
      <c r="B19" s="279"/>
      <c r="C19" s="280"/>
      <c r="D19" s="279"/>
      <c r="E19" s="278">
        <f>E18</f>
        <v>0</v>
      </c>
      <c r="F19" s="275"/>
      <c r="G19" s="277"/>
      <c r="H19" s="276"/>
      <c r="I19" s="278">
        <f>E19+I18</f>
        <v>0</v>
      </c>
      <c r="J19" s="275"/>
      <c r="K19" s="277"/>
      <c r="L19" s="276"/>
      <c r="M19" s="278">
        <f>I19+M18</f>
        <v>275000</v>
      </c>
      <c r="N19" s="275"/>
      <c r="O19" s="277"/>
      <c r="P19" s="276"/>
      <c r="Q19" s="348">
        <f>M19+Q18</f>
        <v>0</v>
      </c>
      <c r="R19" s="278">
        <f>Q19+R18</f>
        <v>0</v>
      </c>
      <c r="S19" s="275"/>
      <c r="T19" s="277"/>
      <c r="U19" s="276"/>
      <c r="V19" s="278">
        <f>R19+V18</f>
        <v>0</v>
      </c>
      <c r="W19" s="275"/>
      <c r="X19" s="277"/>
      <c r="Y19" s="276"/>
      <c r="Z19" s="348">
        <f>V19+Z18</f>
        <v>0</v>
      </c>
      <c r="AA19" s="278">
        <f>Z19+AA18</f>
        <v>0</v>
      </c>
      <c r="AB19" s="275"/>
      <c r="AC19" s="277"/>
      <c r="AD19" s="276"/>
      <c r="AE19" s="278">
        <f>AA19+AE18</f>
        <v>59520</v>
      </c>
      <c r="AF19" s="275"/>
      <c r="AG19" s="277"/>
      <c r="AH19" s="276"/>
      <c r="AI19" s="348">
        <f>AE19+AI18</f>
        <v>59520</v>
      </c>
      <c r="AJ19" s="278">
        <f>AI19+AJ18</f>
        <v>59520</v>
      </c>
      <c r="AK19" s="275"/>
      <c r="AL19" s="277"/>
      <c r="AM19" s="276"/>
      <c r="AN19" s="278">
        <f>AJ19+AN18</f>
        <v>565812</v>
      </c>
      <c r="AO19" s="275"/>
      <c r="AP19" s="277"/>
      <c r="AQ19" s="276"/>
      <c r="AR19" s="278">
        <f>AN19+AR18</f>
        <v>1323985.2</v>
      </c>
      <c r="AS19" s="275"/>
      <c r="AT19" s="277"/>
      <c r="AU19" s="276"/>
      <c r="AV19" s="278">
        <f>AR19+AV18</f>
        <v>2053839.9</v>
      </c>
      <c r="AW19" s="275"/>
      <c r="AX19" s="277"/>
      <c r="AY19" s="276"/>
      <c r="AZ19" s="278">
        <f>AV19+AZ18</f>
        <v>2534817.2999999998</v>
      </c>
      <c r="BA19" s="275"/>
      <c r="BB19" s="277"/>
      <c r="BC19" s="276"/>
      <c r="BD19" s="275"/>
      <c r="BE19" s="274"/>
      <c r="BH19" s="257"/>
    </row>
    <row r="20" spans="1:60" x14ac:dyDescent="0.25">
      <c r="A20" s="273" t="s">
        <v>126</v>
      </c>
      <c r="B20" s="271"/>
      <c r="C20" s="272"/>
      <c r="D20" s="271"/>
      <c r="E20" s="270"/>
      <c r="F20" s="269">
        <f>F18</f>
        <v>0</v>
      </c>
      <c r="G20" s="269"/>
      <c r="H20" s="268"/>
      <c r="I20" s="270"/>
      <c r="J20" s="269">
        <f>F20+J18</f>
        <v>0</v>
      </c>
      <c r="K20" s="269"/>
      <c r="L20" s="268"/>
      <c r="M20" s="270"/>
      <c r="N20" s="269">
        <f>J20+N18</f>
        <v>0</v>
      </c>
      <c r="O20" s="269"/>
      <c r="P20" s="268"/>
      <c r="Q20" s="349"/>
      <c r="R20" s="270"/>
      <c r="S20" s="269">
        <f>N20+S18</f>
        <v>0</v>
      </c>
      <c r="T20" s="269"/>
      <c r="U20" s="268"/>
      <c r="V20" s="270"/>
      <c r="W20" s="269">
        <f>S20+W18</f>
        <v>0</v>
      </c>
      <c r="X20" s="269"/>
      <c r="Y20" s="268"/>
      <c r="Z20" s="349"/>
      <c r="AA20" s="270"/>
      <c r="AB20" s="269">
        <f>W20+AB18</f>
        <v>0</v>
      </c>
      <c r="AC20" s="269"/>
      <c r="AD20" s="268"/>
      <c r="AE20" s="270"/>
      <c r="AF20" s="269">
        <f>AB20+AF18</f>
        <v>59520</v>
      </c>
      <c r="AG20" s="269"/>
      <c r="AH20" s="268"/>
      <c r="AI20" s="349"/>
      <c r="AJ20" s="270"/>
      <c r="AK20" s="269">
        <f>AF20+AK18</f>
        <v>59520</v>
      </c>
      <c r="AL20" s="269"/>
      <c r="AM20" s="268"/>
      <c r="AN20" s="270"/>
      <c r="AO20" s="269">
        <f>AK20+AO18</f>
        <v>59520</v>
      </c>
      <c r="AP20" s="269"/>
      <c r="AQ20" s="268"/>
      <c r="AR20" s="270"/>
      <c r="AS20" s="269">
        <f>AO20+AS18</f>
        <v>59520</v>
      </c>
      <c r="AT20" s="269"/>
      <c r="AU20" s="268"/>
      <c r="AV20" s="270"/>
      <c r="AW20" s="269">
        <f>AS20+AW18</f>
        <v>59520</v>
      </c>
      <c r="AX20" s="269"/>
      <c r="AY20" s="268"/>
      <c r="AZ20" s="270"/>
      <c r="BA20" s="269">
        <f>AW20+BA18</f>
        <v>59520</v>
      </c>
      <c r="BB20" s="269"/>
      <c r="BC20" s="268"/>
      <c r="BD20" s="267">
        <f>BA20+BD18</f>
        <v>59520</v>
      </c>
      <c r="BE20" s="266"/>
      <c r="BH20" s="257"/>
    </row>
    <row r="21" spans="1:60" ht="15.75" thickBot="1" x14ac:dyDescent="0.3">
      <c r="A21" s="265" t="s">
        <v>127</v>
      </c>
      <c r="B21" s="263"/>
      <c r="C21" s="264"/>
      <c r="D21" s="263"/>
      <c r="E21" s="262"/>
      <c r="F21" s="261"/>
      <c r="G21" s="261"/>
      <c r="H21" s="260">
        <f>H18</f>
        <v>0</v>
      </c>
      <c r="I21" s="262"/>
      <c r="J21" s="261"/>
      <c r="K21" s="261"/>
      <c r="L21" s="260">
        <f>H21+L18</f>
        <v>0</v>
      </c>
      <c r="M21" s="262"/>
      <c r="N21" s="261"/>
      <c r="O21" s="261"/>
      <c r="P21" s="260">
        <f>L21+P18</f>
        <v>0</v>
      </c>
      <c r="Q21" s="348"/>
      <c r="R21" s="262"/>
      <c r="S21" s="261"/>
      <c r="T21" s="261"/>
      <c r="U21" s="260">
        <f>P21+U18</f>
        <v>0</v>
      </c>
      <c r="V21" s="262"/>
      <c r="W21" s="261"/>
      <c r="X21" s="261"/>
      <c r="Y21" s="260">
        <f>U21+Y18</f>
        <v>0</v>
      </c>
      <c r="Z21" s="348"/>
      <c r="AA21" s="262"/>
      <c r="AB21" s="261"/>
      <c r="AC21" s="261"/>
      <c r="AD21" s="260">
        <f>Y21+AD18</f>
        <v>0</v>
      </c>
      <c r="AE21" s="262"/>
      <c r="AF21" s="261"/>
      <c r="AG21" s="261"/>
      <c r="AH21" s="260">
        <f>AD21+AH18</f>
        <v>0</v>
      </c>
      <c r="AI21" s="348"/>
      <c r="AJ21" s="262"/>
      <c r="AK21" s="261"/>
      <c r="AL21" s="261"/>
      <c r="AM21" s="260">
        <f>AH21+AM18</f>
        <v>0</v>
      </c>
      <c r="AN21" s="262"/>
      <c r="AO21" s="261"/>
      <c r="AP21" s="261"/>
      <c r="AQ21" s="260">
        <f>AM21+AQ18</f>
        <v>0</v>
      </c>
      <c r="AR21" s="262"/>
      <c r="AS21" s="261"/>
      <c r="AT21" s="261"/>
      <c r="AU21" s="260">
        <f>AQ21+AU18</f>
        <v>0</v>
      </c>
      <c r="AV21" s="262"/>
      <c r="AW21" s="261"/>
      <c r="AX21" s="261"/>
      <c r="AY21" s="260">
        <f>AU21+AY18</f>
        <v>0</v>
      </c>
      <c r="AZ21" s="262"/>
      <c r="BA21" s="261"/>
      <c r="BB21" s="261"/>
      <c r="BC21" s="260">
        <f>AY21+BC18</f>
        <v>0</v>
      </c>
      <c r="BD21" s="259"/>
      <c r="BE21" s="258">
        <f>BC21+BE18</f>
        <v>0</v>
      </c>
      <c r="BF21" s="257"/>
      <c r="BG21" s="257"/>
      <c r="BH21" s="257"/>
    </row>
    <row r="22" spans="1:60" x14ac:dyDescent="0.25">
      <c r="A22" s="256"/>
      <c r="B22" s="255"/>
      <c r="C22" s="255"/>
      <c r="D22" s="255"/>
    </row>
  </sheetData>
  <mergeCells count="17">
    <mergeCell ref="V9:Y9"/>
    <mergeCell ref="AV9:AY9"/>
    <mergeCell ref="AZ9:BC9"/>
    <mergeCell ref="BD9:BE9"/>
    <mergeCell ref="BF9:BH9"/>
    <mergeCell ref="Z9:Z10"/>
    <mergeCell ref="AA9:AD9"/>
    <mergeCell ref="AE9:AH9"/>
    <mergeCell ref="AJ9:AM9"/>
    <mergeCell ref="AN9:AQ9"/>
    <mergeCell ref="AR9:AU9"/>
    <mergeCell ref="AI9:AI10"/>
    <mergeCell ref="E9:H9"/>
    <mergeCell ref="I9:L9"/>
    <mergeCell ref="M9:P9"/>
    <mergeCell ref="Q9:Q10"/>
    <mergeCell ref="R9:U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BDABF4EE6CF54598F86A7180706F66" ma:contentTypeVersion="31" ma:contentTypeDescription="Create a new document." ma:contentTypeScope="" ma:versionID="4a29edcc043f16093eb6332d00dcbba4">
  <xsd:schema xmlns:xsd="http://www.w3.org/2001/XMLSchema" xmlns:xs="http://www.w3.org/2001/XMLSchema" xmlns:p="http://schemas.microsoft.com/office/2006/metadata/properties" xmlns:ns2="ee0d1073-b73c-4cf9-a2e0-1985adf7d54f" xmlns:ns3="789ec1b1-8265-4bc4-bb49-e618abb7e2c5" targetNamespace="http://schemas.microsoft.com/office/2006/metadata/properties" ma:root="true" ma:fieldsID="58defa6162b85f4d28b324dedee1ba93" ns2:_="" ns3:_="">
    <xsd:import namespace="ee0d1073-b73c-4cf9-a2e0-1985adf7d54f"/>
    <xsd:import namespace="789ec1b1-8265-4bc4-bb49-e618abb7e2c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d1073-b73c-4cf9-a2e0-1985adf7d54f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c0deb56-c673-49b7-a44c-1f8606d04005}" ma:internalName="TaxCatchAll" ma:showField="CatchAllData" ma:web="ee0d1073-b73c-4cf9-a2e0-1985adf7d5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ec1b1-8265-4bc4-bb49-e618abb7e2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e199f5e-f571-42dc-8172-d11fd433b9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e0d1073-b73c-4cf9-a2e0-1985adf7d54f">3XNNPFDRQHSR-2008555407-8911</_dlc_DocId>
    <_dlc_DocIdUrl xmlns="ee0d1073-b73c-4cf9-a2e0-1985adf7d54f">
      <Url>https://myfloridacfo.sharepoint.com/sites/FLP/_layouts/15/DocIdRedir.aspx?ID=3XNNPFDRQHSR-2008555407-8911</Url>
      <Description>3XNNPFDRQHSR-2008555407-8911</Description>
    </_dlc_DocIdUrl>
    <TaxCatchAll xmlns="ee0d1073-b73c-4cf9-a2e0-1985adf7d54f" xsi:nil="true"/>
    <lcf76f155ced4ddcb4097134ff3c332f xmlns="789ec1b1-8265-4bc4-bb49-e618abb7e2c5">
      <Terms xmlns="http://schemas.microsoft.com/office/infopath/2007/PartnerControls"/>
    </lcf76f155ced4ddcb4097134ff3c332f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016BF94-5A4F-4DF6-8AEB-F5D4DBC728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0d1073-b73c-4cf9-a2e0-1985adf7d54f"/>
    <ds:schemaRef ds:uri="789ec1b1-8265-4bc4-bb49-e618abb7e2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F919BE-7D67-466C-B8B2-B76D942B8F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96C103-2214-474F-AFDF-342FB6803B3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ccbe3d93-721a-40eb-81ca-e2197060b674"/>
    <ds:schemaRef ds:uri="ee0d1073-b73c-4cf9-a2e0-1985adf7d54f"/>
    <ds:schemaRef ds:uri="http://www.w3.org/XML/1998/namespace"/>
    <ds:schemaRef ds:uri="789ec1b1-8265-4bc4-bb49-e618abb7e2c5"/>
  </ds:schemaRefs>
</ds:datastoreItem>
</file>

<file path=customXml/itemProps4.xml><?xml version="1.0" encoding="utf-8"?>
<ds:datastoreItem xmlns:ds="http://schemas.openxmlformats.org/officeDocument/2006/customXml" ds:itemID="{6ED20F1A-57B3-456F-AF65-279A3388A8D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Monthly Summary </vt:lpstr>
      <vt:lpstr>Footnotes</vt:lpstr>
      <vt:lpstr>SSI Detail </vt:lpstr>
      <vt:lpstr>Oracle Summary  </vt:lpstr>
      <vt:lpstr>Florida PALM-UAT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Werner, Tommy</dc:creator>
  <cp:keywords/>
  <dc:description/>
  <cp:lastModifiedBy>Kincl, Dusti</cp:lastModifiedBy>
  <cp:revision/>
  <dcterms:created xsi:type="dcterms:W3CDTF">2018-12-14T15:22:45Z</dcterms:created>
  <dcterms:modified xsi:type="dcterms:W3CDTF">2026-02-12T14:46:39Z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0x0101001FBDABF4EE6CF54598F86A7180706F66</vt:lpwstr>
  </property>
  <property fmtid="{D5CDD505-2E9C-101B-9397-08002B2CF9AE}" pid="3" name="_dlc_DocIdItemGuid">
    <vt:lpwstr>fb67d342-ba2f-42b3-be58-c36dfa392913</vt:lpwstr>
  </property>
  <property fmtid="{D5CDD505-2E9C-101B-9397-08002B2CF9AE}" pid="4" name="Order">
    <vt:r8>27600</vt:r8>
  </property>
  <property fmtid="{D5CDD505-2E9C-101B-9397-08002B2CF9AE}" pid="5" name="MediaServiceImageTags">
    <vt:lpwstr/>
  </property>
</Properties>
</file>